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AITYTE\Desktop\SPAUSDINTI\EKOPARTNERIS\VKEKK\2020 EKOPARTNERIS\"/>
    </mc:Choice>
  </mc:AlternateContent>
  <bookViews>
    <workbookView xWindow="0" yWindow="0" windowWidth="22968" windowHeight="9024"/>
  </bookViews>
  <sheets>
    <sheet name="PRIEDAS 4. IT ataskaita" sheetId="1" r:id="rId1"/>
  </sheets>
  <externalReferences>
    <externalReference r:id="rId2"/>
  </externalReferences>
  <definedNames>
    <definedName name="_xlnm.Print_Area" localSheetId="0">'PRIEDAS 4. IT ataskaita'!$B$2:$AN$165</definedName>
    <definedName name="_xlnm.Print_Titles" localSheetId="0">'PRIEDAS 4. IT ataskaita'!$24:$28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43" i="1" l="1"/>
  <c r="AN143" i="1" s="1"/>
  <c r="AP143" i="1" s="1"/>
  <c r="AE143" i="1"/>
  <c r="AD143" i="1"/>
  <c r="U143" i="1"/>
  <c r="T143" i="1"/>
  <c r="K143" i="1"/>
  <c r="AM142" i="1"/>
  <c r="AN142" i="1" s="1"/>
  <c r="AP142" i="1" s="1"/>
  <c r="AE142" i="1"/>
  <c r="AE140" i="1" s="1"/>
  <c r="AD142" i="1"/>
  <c r="U142" i="1"/>
  <c r="T142" i="1"/>
  <c r="K142" i="1"/>
  <c r="K140" i="1" s="1"/>
  <c r="AM141" i="1"/>
  <c r="AN141" i="1" s="1"/>
  <c r="AE141" i="1"/>
  <c r="AD141" i="1"/>
  <c r="U141" i="1"/>
  <c r="T141" i="1"/>
  <c r="K141" i="1"/>
  <c r="AM140" i="1"/>
  <c r="AL140" i="1"/>
  <c r="AK140" i="1"/>
  <c r="AJ140" i="1"/>
  <c r="AI140" i="1"/>
  <c r="AH140" i="1"/>
  <c r="AG140" i="1"/>
  <c r="AF140" i="1"/>
  <c r="AD140" i="1"/>
  <c r="AC140" i="1"/>
  <c r="AB140" i="1"/>
  <c r="AA140" i="1"/>
  <c r="Z140" i="1"/>
  <c r="Y140" i="1"/>
  <c r="X140" i="1"/>
  <c r="W140" i="1"/>
  <c r="V140" i="1"/>
  <c r="U140" i="1"/>
  <c r="S140" i="1"/>
  <c r="R140" i="1"/>
  <c r="Q140" i="1"/>
  <c r="P140" i="1"/>
  <c r="O140" i="1"/>
  <c r="N140" i="1"/>
  <c r="M140" i="1"/>
  <c r="L140" i="1"/>
  <c r="T126" i="1"/>
  <c r="S126" i="1"/>
  <c r="R126" i="1"/>
  <c r="Q126" i="1"/>
  <c r="P126" i="1"/>
  <c r="O126" i="1"/>
  <c r="N126" i="1"/>
  <c r="M126" i="1"/>
  <c r="L126" i="1"/>
  <c r="K126" i="1"/>
  <c r="AN125" i="1"/>
  <c r="AP125" i="1" s="1"/>
  <c r="AM125" i="1"/>
  <c r="AE125" i="1"/>
  <c r="AD125" i="1"/>
  <c r="U125" i="1"/>
  <c r="T125" i="1"/>
  <c r="K125" i="1"/>
  <c r="AN124" i="1"/>
  <c r="AP124" i="1" s="1"/>
  <c r="AM124" i="1"/>
  <c r="AE124" i="1"/>
  <c r="AD124" i="1"/>
  <c r="U124" i="1"/>
  <c r="T124" i="1"/>
  <c r="K124" i="1"/>
  <c r="AM123" i="1"/>
  <c r="AN123" i="1" s="1"/>
  <c r="AP123" i="1" s="1"/>
  <c r="AE123" i="1"/>
  <c r="AD123" i="1"/>
  <c r="U123" i="1"/>
  <c r="T123" i="1"/>
  <c r="K123" i="1"/>
  <c r="AM122" i="1"/>
  <c r="AN122" i="1" s="1"/>
  <c r="AP122" i="1" s="1"/>
  <c r="AE122" i="1"/>
  <c r="AD122" i="1"/>
  <c r="U122" i="1"/>
  <c r="T122" i="1"/>
  <c r="K122" i="1"/>
  <c r="AN121" i="1"/>
  <c r="AP121" i="1" s="1"/>
  <c r="AM121" i="1"/>
  <c r="AE121" i="1"/>
  <c r="AD121" i="1"/>
  <c r="U121" i="1"/>
  <c r="T121" i="1"/>
  <c r="K121" i="1"/>
  <c r="AN120" i="1"/>
  <c r="AP120" i="1" s="1"/>
  <c r="AM120" i="1"/>
  <c r="AE120" i="1"/>
  <c r="AD120" i="1"/>
  <c r="U120" i="1"/>
  <c r="T120" i="1"/>
  <c r="K120" i="1"/>
  <c r="AM119" i="1"/>
  <c r="AE119" i="1"/>
  <c r="AD119" i="1"/>
  <c r="U119" i="1"/>
  <c r="T119" i="1"/>
  <c r="T118" i="1" s="1"/>
  <c r="K119" i="1"/>
  <c r="AL118" i="1"/>
  <c r="AK118" i="1"/>
  <c r="AJ118" i="1"/>
  <c r="AJ108" i="1" s="1"/>
  <c r="AI118" i="1"/>
  <c r="AH118" i="1"/>
  <c r="AG118" i="1"/>
  <c r="AF118" i="1"/>
  <c r="AF108" i="1" s="1"/>
  <c r="AE118" i="1"/>
  <c r="AD118" i="1"/>
  <c r="AC118" i="1"/>
  <c r="AB118" i="1"/>
  <c r="AB108" i="1" s="1"/>
  <c r="AA118" i="1"/>
  <c r="Z118" i="1"/>
  <c r="Y118" i="1"/>
  <c r="X118" i="1"/>
  <c r="X108" i="1" s="1"/>
  <c r="W118" i="1"/>
  <c r="V118" i="1"/>
  <c r="S118" i="1"/>
  <c r="R118" i="1"/>
  <c r="Q118" i="1"/>
  <c r="P118" i="1"/>
  <c r="P108" i="1" s="1"/>
  <c r="O118" i="1"/>
  <c r="N118" i="1"/>
  <c r="M118" i="1"/>
  <c r="L118" i="1"/>
  <c r="L108" i="1" s="1"/>
  <c r="K118" i="1"/>
  <c r="AM113" i="1"/>
  <c r="AN113" i="1" s="1"/>
  <c r="AE113" i="1"/>
  <c r="AE112" i="1" s="1"/>
  <c r="AE108" i="1" s="1"/>
  <c r="AD113" i="1"/>
  <c r="U113" i="1"/>
  <c r="T113" i="1"/>
  <c r="T112" i="1" s="1"/>
  <c r="K113" i="1"/>
  <c r="AL112" i="1"/>
  <c r="AK112" i="1"/>
  <c r="AJ112" i="1"/>
  <c r="AI112" i="1"/>
  <c r="AH112" i="1"/>
  <c r="AG112" i="1"/>
  <c r="AF112" i="1"/>
  <c r="AD112" i="1"/>
  <c r="AC112" i="1"/>
  <c r="AB112" i="1"/>
  <c r="AA112" i="1"/>
  <c r="Z112" i="1"/>
  <c r="Y112" i="1"/>
  <c r="X112" i="1"/>
  <c r="W112" i="1"/>
  <c r="V112" i="1"/>
  <c r="U112" i="1"/>
  <c r="S112" i="1"/>
  <c r="S108" i="1" s="1"/>
  <c r="R112" i="1"/>
  <c r="Q112" i="1"/>
  <c r="P112" i="1"/>
  <c r="O112" i="1"/>
  <c r="O108" i="1" s="1"/>
  <c r="N112" i="1"/>
  <c r="N108" i="1" s="1"/>
  <c r="M112" i="1"/>
  <c r="L112" i="1"/>
  <c r="K112" i="1"/>
  <c r="K108" i="1" s="1"/>
  <c r="AL108" i="1"/>
  <c r="AK108" i="1"/>
  <c r="AH108" i="1"/>
  <c r="AG108" i="1"/>
  <c r="AD108" i="1"/>
  <c r="AC108" i="1"/>
  <c r="Z108" i="1"/>
  <c r="Y108" i="1"/>
  <c r="V108" i="1"/>
  <c r="R108" i="1"/>
  <c r="Q108" i="1"/>
  <c r="M108" i="1"/>
  <c r="AP107" i="1"/>
  <c r="AN107" i="1"/>
  <c r="AM107" i="1"/>
  <c r="AE107" i="1"/>
  <c r="AD107" i="1"/>
  <c r="U107" i="1"/>
  <c r="T107" i="1"/>
  <c r="K107" i="1"/>
  <c r="AP106" i="1"/>
  <c r="AN106" i="1"/>
  <c r="AM106" i="1"/>
  <c r="AE106" i="1"/>
  <c r="AD106" i="1"/>
  <c r="U106" i="1"/>
  <c r="T106" i="1"/>
  <c r="K106" i="1"/>
  <c r="AP105" i="1"/>
  <c r="AN105" i="1"/>
  <c r="AM105" i="1"/>
  <c r="AE105" i="1"/>
  <c r="AD105" i="1"/>
  <c r="U105" i="1"/>
  <c r="T105" i="1"/>
  <c r="K105" i="1"/>
  <c r="AP104" i="1"/>
  <c r="AN104" i="1"/>
  <c r="AM104" i="1"/>
  <c r="AE104" i="1"/>
  <c r="AD104" i="1"/>
  <c r="U104" i="1"/>
  <c r="T104" i="1"/>
  <c r="K104" i="1"/>
  <c r="AP103" i="1"/>
  <c r="AN103" i="1"/>
  <c r="AM103" i="1"/>
  <c r="AE103" i="1"/>
  <c r="AD103" i="1"/>
  <c r="U103" i="1"/>
  <c r="T103" i="1"/>
  <c r="K103" i="1"/>
  <c r="AP102" i="1"/>
  <c r="AN102" i="1"/>
  <c r="AM102" i="1"/>
  <c r="AE102" i="1"/>
  <c r="AD102" i="1"/>
  <c r="U102" i="1"/>
  <c r="T102" i="1"/>
  <c r="K102" i="1"/>
  <c r="AP101" i="1"/>
  <c r="AN101" i="1"/>
  <c r="AM101" i="1"/>
  <c r="AE101" i="1"/>
  <c r="AD101" i="1"/>
  <c r="U101" i="1"/>
  <c r="T101" i="1"/>
  <c r="K101" i="1"/>
  <c r="AP100" i="1"/>
  <c r="AN100" i="1"/>
  <c r="AM100" i="1"/>
  <c r="AE100" i="1"/>
  <c r="AD100" i="1"/>
  <c r="U100" i="1"/>
  <c r="T100" i="1"/>
  <c r="K100" i="1"/>
  <c r="AP99" i="1"/>
  <c r="AN99" i="1"/>
  <c r="AM99" i="1"/>
  <c r="AE99" i="1"/>
  <c r="AD99" i="1"/>
  <c r="U99" i="1"/>
  <c r="T99" i="1"/>
  <c r="K99" i="1"/>
  <c r="AP98" i="1"/>
  <c r="AN98" i="1"/>
  <c r="AM98" i="1"/>
  <c r="AE98" i="1"/>
  <c r="AD98" i="1"/>
  <c r="AD97" i="1" s="1"/>
  <c r="U98" i="1"/>
  <c r="T98" i="1"/>
  <c r="K98" i="1"/>
  <c r="AP97" i="1"/>
  <c r="AN97" i="1"/>
  <c r="AM97" i="1"/>
  <c r="AL97" i="1"/>
  <c r="AK97" i="1"/>
  <c r="AJ97" i="1"/>
  <c r="AI97" i="1"/>
  <c r="AH97" i="1"/>
  <c r="AG97" i="1"/>
  <c r="AF97" i="1"/>
  <c r="AE97" i="1"/>
  <c r="AC97" i="1"/>
  <c r="AB97" i="1"/>
  <c r="AA97" i="1"/>
  <c r="Z97" i="1"/>
  <c r="Y97" i="1"/>
  <c r="X97" i="1"/>
  <c r="X84" i="1" s="1"/>
  <c r="W97" i="1"/>
  <c r="V97" i="1"/>
  <c r="U97" i="1"/>
  <c r="T97" i="1"/>
  <c r="S97" i="1"/>
  <c r="R97" i="1"/>
  <c r="Q97" i="1"/>
  <c r="P97" i="1"/>
  <c r="P84" i="1" s="1"/>
  <c r="P47" i="1" s="1"/>
  <c r="O97" i="1"/>
  <c r="N97" i="1"/>
  <c r="M97" i="1"/>
  <c r="L97" i="1"/>
  <c r="K97" i="1"/>
  <c r="O96" i="1"/>
  <c r="AN95" i="1"/>
  <c r="AP95" i="1" s="1"/>
  <c r="AP94" i="1" s="1"/>
  <c r="AM95" i="1"/>
  <c r="AE95" i="1"/>
  <c r="AD95" i="1"/>
  <c r="AD94" i="1" s="1"/>
  <c r="U95" i="1"/>
  <c r="U94" i="1" s="1"/>
  <c r="T95" i="1"/>
  <c r="K95" i="1"/>
  <c r="AM94" i="1"/>
  <c r="AL94" i="1"/>
  <c r="AK94" i="1"/>
  <c r="AJ94" i="1"/>
  <c r="AI94" i="1"/>
  <c r="AH94" i="1"/>
  <c r="AG94" i="1"/>
  <c r="AF94" i="1"/>
  <c r="AF84" i="1" s="1"/>
  <c r="AF47" i="1" s="1"/>
  <c r="AE94" i="1"/>
  <c r="AC94" i="1"/>
  <c r="AB94" i="1"/>
  <c r="AA94" i="1"/>
  <c r="Z94" i="1"/>
  <c r="Y94" i="1"/>
  <c r="X94" i="1"/>
  <c r="W94" i="1"/>
  <c r="V94" i="1"/>
  <c r="T94" i="1"/>
  <c r="S94" i="1"/>
  <c r="R94" i="1"/>
  <c r="Q94" i="1"/>
  <c r="P94" i="1"/>
  <c r="O94" i="1"/>
  <c r="N94" i="1"/>
  <c r="M94" i="1"/>
  <c r="L94" i="1"/>
  <c r="K94" i="1"/>
  <c r="AN93" i="1"/>
  <c r="AP93" i="1" s="1"/>
  <c r="AM93" i="1"/>
  <c r="AE93" i="1"/>
  <c r="AD93" i="1"/>
  <c r="U93" i="1"/>
  <c r="T93" i="1"/>
  <c r="K93" i="1"/>
  <c r="AN92" i="1"/>
  <c r="AM92" i="1"/>
  <c r="AE92" i="1"/>
  <c r="AD92" i="1"/>
  <c r="U92" i="1"/>
  <c r="U91" i="1" s="1"/>
  <c r="T92" i="1"/>
  <c r="T91" i="1" s="1"/>
  <c r="K92" i="1"/>
  <c r="AM91" i="1"/>
  <c r="AL91" i="1"/>
  <c r="AK91" i="1"/>
  <c r="AJ91" i="1"/>
  <c r="AJ84" i="1" s="1"/>
  <c r="AJ47" i="1" s="1"/>
  <c r="AI91" i="1"/>
  <c r="AI84" i="1" s="1"/>
  <c r="AH91" i="1"/>
  <c r="AG91" i="1"/>
  <c r="AF91" i="1"/>
  <c r="AE91" i="1"/>
  <c r="AD91" i="1"/>
  <c r="AC91" i="1"/>
  <c r="AB91" i="1"/>
  <c r="AA91" i="1"/>
  <c r="AA84" i="1" s="1"/>
  <c r="Z91" i="1"/>
  <c r="Y91" i="1"/>
  <c r="X91" i="1"/>
  <c r="W91" i="1"/>
  <c r="W84" i="1" s="1"/>
  <c r="V91" i="1"/>
  <c r="S91" i="1"/>
  <c r="R91" i="1"/>
  <c r="Q91" i="1"/>
  <c r="P91" i="1"/>
  <c r="O91" i="1"/>
  <c r="O84" i="1" s="1"/>
  <c r="N91" i="1"/>
  <c r="M91" i="1"/>
  <c r="L91" i="1"/>
  <c r="K91" i="1"/>
  <c r="AM89" i="1"/>
  <c r="AE89" i="1"/>
  <c r="AE88" i="1" s="1"/>
  <c r="AE84" i="1" s="1"/>
  <c r="AD89" i="1"/>
  <c r="U89" i="1"/>
  <c r="T89" i="1"/>
  <c r="T88" i="1" s="1"/>
  <c r="K89" i="1"/>
  <c r="AL88" i="1"/>
  <c r="AL84" i="1" s="1"/>
  <c r="AK88" i="1"/>
  <c r="AJ88" i="1"/>
  <c r="AI88" i="1"/>
  <c r="AH88" i="1"/>
  <c r="AH84" i="1" s="1"/>
  <c r="AG88" i="1"/>
  <c r="AF88" i="1"/>
  <c r="AD88" i="1"/>
  <c r="AC88" i="1"/>
  <c r="AB88" i="1"/>
  <c r="AA88" i="1"/>
  <c r="Z88" i="1"/>
  <c r="Z84" i="1" s="1"/>
  <c r="Y88" i="1"/>
  <c r="X88" i="1"/>
  <c r="W88" i="1"/>
  <c r="V88" i="1"/>
  <c r="V84" i="1" s="1"/>
  <c r="U88" i="1"/>
  <c r="S88" i="1"/>
  <c r="R88" i="1"/>
  <c r="R84" i="1" s="1"/>
  <c r="Q88" i="1"/>
  <c r="P88" i="1"/>
  <c r="O88" i="1"/>
  <c r="N88" i="1"/>
  <c r="N84" i="1" s="1"/>
  <c r="M88" i="1"/>
  <c r="L88" i="1"/>
  <c r="K88" i="1"/>
  <c r="AF87" i="1"/>
  <c r="AE87" i="1"/>
  <c r="AI87" i="1" s="1"/>
  <c r="AL87" i="1" s="1"/>
  <c r="AN87" i="1" s="1"/>
  <c r="AI86" i="1"/>
  <c r="AL86" i="1" s="1"/>
  <c r="AN86" i="1" s="1"/>
  <c r="AF86" i="1"/>
  <c r="AE86" i="1"/>
  <c r="S84" i="1"/>
  <c r="K84" i="1"/>
  <c r="AM83" i="1"/>
  <c r="AN83" i="1" s="1"/>
  <c r="AP83" i="1" s="1"/>
  <c r="AE83" i="1"/>
  <c r="AD83" i="1"/>
  <c r="U83" i="1"/>
  <c r="T83" i="1"/>
  <c r="K83" i="1"/>
  <c r="AM82" i="1"/>
  <c r="AN82" i="1" s="1"/>
  <c r="AP82" i="1" s="1"/>
  <c r="AE82" i="1"/>
  <c r="AD82" i="1"/>
  <c r="U82" i="1"/>
  <c r="T82" i="1"/>
  <c r="K82" i="1"/>
  <c r="K80" i="1" s="1"/>
  <c r="AM81" i="1"/>
  <c r="AE81" i="1"/>
  <c r="AE80" i="1" s="1"/>
  <c r="AD81" i="1"/>
  <c r="U81" i="1"/>
  <c r="T81" i="1"/>
  <c r="T80" i="1" s="1"/>
  <c r="K81" i="1"/>
  <c r="AL80" i="1"/>
  <c r="AK80" i="1"/>
  <c r="AJ80" i="1"/>
  <c r="AI80" i="1"/>
  <c r="AH80" i="1"/>
  <c r="AG80" i="1"/>
  <c r="AF80" i="1"/>
  <c r="AD80" i="1"/>
  <c r="AC80" i="1"/>
  <c r="AB80" i="1"/>
  <c r="AA80" i="1"/>
  <c r="Z80" i="1"/>
  <c r="Z48" i="1" s="1"/>
  <c r="Y80" i="1"/>
  <c r="X80" i="1"/>
  <c r="W80" i="1"/>
  <c r="V80" i="1"/>
  <c r="U80" i="1"/>
  <c r="S80" i="1"/>
  <c r="R80" i="1"/>
  <c r="Q80" i="1"/>
  <c r="P80" i="1"/>
  <c r="O80" i="1"/>
  <c r="N80" i="1"/>
  <c r="M80" i="1"/>
  <c r="L80" i="1"/>
  <c r="AM78" i="1"/>
  <c r="AN78" i="1" s="1"/>
  <c r="AN77" i="1" s="1"/>
  <c r="AE78" i="1"/>
  <c r="AE77" i="1" s="1"/>
  <c r="AD78" i="1"/>
  <c r="AD77" i="1" s="1"/>
  <c r="U78" i="1"/>
  <c r="T78" i="1"/>
  <c r="K78" i="1"/>
  <c r="K77" i="1" s="1"/>
  <c r="AM77" i="1"/>
  <c r="AL77" i="1"/>
  <c r="AK77" i="1"/>
  <c r="AK48" i="1" s="1"/>
  <c r="AJ77" i="1"/>
  <c r="AI77" i="1"/>
  <c r="AH77" i="1"/>
  <c r="AH48" i="1" s="1"/>
  <c r="AH47" i="1" s="1"/>
  <c r="AG77" i="1"/>
  <c r="AG48" i="1" s="1"/>
  <c r="AF77" i="1"/>
  <c r="AC77" i="1"/>
  <c r="AC48" i="1" s="1"/>
  <c r="AB77" i="1"/>
  <c r="AA77" i="1"/>
  <c r="Z77" i="1"/>
  <c r="Y77" i="1"/>
  <c r="Y48" i="1" s="1"/>
  <c r="X77" i="1"/>
  <c r="W77" i="1"/>
  <c r="V77" i="1"/>
  <c r="U77" i="1"/>
  <c r="T77" i="1"/>
  <c r="S77" i="1"/>
  <c r="R77" i="1"/>
  <c r="Q77" i="1"/>
  <c r="Q48" i="1" s="1"/>
  <c r="P77" i="1"/>
  <c r="O77" i="1"/>
  <c r="N77" i="1"/>
  <c r="M77" i="1"/>
  <c r="M48" i="1" s="1"/>
  <c r="L77" i="1"/>
  <c r="O76" i="1"/>
  <c r="O75" i="1"/>
  <c r="O74" i="1"/>
  <c r="O73" i="1"/>
  <c r="O72" i="1"/>
  <c r="O71" i="1"/>
  <c r="O70" i="1"/>
  <c r="AN69" i="1"/>
  <c r="AP69" i="1" s="1"/>
  <c r="AM69" i="1"/>
  <c r="AE69" i="1"/>
  <c r="AD69" i="1"/>
  <c r="U69" i="1"/>
  <c r="T69" i="1"/>
  <c r="K69" i="1"/>
  <c r="AM68" i="1"/>
  <c r="AN68" i="1" s="1"/>
  <c r="AE68" i="1"/>
  <c r="AD68" i="1"/>
  <c r="U68" i="1"/>
  <c r="T68" i="1"/>
  <c r="T67" i="1" s="1"/>
  <c r="K68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W48" i="1" s="1"/>
  <c r="V67" i="1"/>
  <c r="S67" i="1"/>
  <c r="R67" i="1"/>
  <c r="Q67" i="1"/>
  <c r="P67" i="1"/>
  <c r="O67" i="1"/>
  <c r="N67" i="1"/>
  <c r="M67" i="1"/>
  <c r="L67" i="1"/>
  <c r="K67" i="1"/>
  <c r="O66" i="1"/>
  <c r="O65" i="1"/>
  <c r="O64" i="1"/>
  <c r="O63" i="1"/>
  <c r="AM62" i="1"/>
  <c r="AE62" i="1"/>
  <c r="AE61" i="1" s="1"/>
  <c r="AD62" i="1"/>
  <c r="U62" i="1"/>
  <c r="T62" i="1"/>
  <c r="T61" i="1" s="1"/>
  <c r="K62" i="1"/>
  <c r="AL61" i="1"/>
  <c r="AK61" i="1"/>
  <c r="AJ61" i="1"/>
  <c r="AI61" i="1"/>
  <c r="AH61" i="1"/>
  <c r="AG61" i="1"/>
  <c r="AF61" i="1"/>
  <c r="AD61" i="1"/>
  <c r="AC61" i="1"/>
  <c r="AB61" i="1"/>
  <c r="AA61" i="1"/>
  <c r="Z61" i="1"/>
  <c r="Y61" i="1"/>
  <c r="X61" i="1"/>
  <c r="W61" i="1"/>
  <c r="V61" i="1"/>
  <c r="U61" i="1"/>
  <c r="S61" i="1"/>
  <c r="R61" i="1"/>
  <c r="Q61" i="1"/>
  <c r="P61" i="1"/>
  <c r="O61" i="1"/>
  <c r="N61" i="1"/>
  <c r="M61" i="1"/>
  <c r="L61" i="1"/>
  <c r="K61" i="1"/>
  <c r="K48" i="1" s="1"/>
  <c r="K47" i="1" s="1"/>
  <c r="O60" i="1"/>
  <c r="O59" i="1"/>
  <c r="O58" i="1"/>
  <c r="O57" i="1"/>
  <c r="O56" i="1"/>
  <c r="O55" i="1"/>
  <c r="O54" i="1"/>
  <c r="O53" i="1"/>
  <c r="O52" i="1"/>
  <c r="O51" i="1"/>
  <c r="AM50" i="1"/>
  <c r="AM49" i="1" s="1"/>
  <c r="AD50" i="1"/>
  <c r="U50" i="1"/>
  <c r="U49" i="1" s="1"/>
  <c r="T50" i="1"/>
  <c r="K50" i="1"/>
  <c r="AE50" i="1" s="1"/>
  <c r="AE49" i="1" s="1"/>
  <c r="AE48" i="1" s="1"/>
  <c r="AL49" i="1"/>
  <c r="AK49" i="1"/>
  <c r="AJ49" i="1"/>
  <c r="AJ48" i="1" s="1"/>
  <c r="AI49" i="1"/>
  <c r="AH49" i="1"/>
  <c r="AG49" i="1"/>
  <c r="AF49" i="1"/>
  <c r="AF48" i="1" s="1"/>
  <c r="AD49" i="1"/>
  <c r="AC49" i="1"/>
  <c r="AB49" i="1"/>
  <c r="AB48" i="1" s="1"/>
  <c r="AA49" i="1"/>
  <c r="Z49" i="1"/>
  <c r="Y49" i="1"/>
  <c r="X49" i="1"/>
  <c r="X48" i="1" s="1"/>
  <c r="W49" i="1"/>
  <c r="V49" i="1"/>
  <c r="T49" i="1"/>
  <c r="T48" i="1" s="1"/>
  <c r="S49" i="1"/>
  <c r="R49" i="1"/>
  <c r="Q49" i="1"/>
  <c r="P49" i="1"/>
  <c r="P48" i="1" s="1"/>
  <c r="O49" i="1"/>
  <c r="N49" i="1"/>
  <c r="M49" i="1"/>
  <c r="L49" i="1"/>
  <c r="L48" i="1" s="1"/>
  <c r="K49" i="1"/>
  <c r="AL48" i="1"/>
  <c r="AI48" i="1"/>
  <c r="AD48" i="1"/>
  <c r="AA48" i="1"/>
  <c r="V48" i="1"/>
  <c r="V47" i="1" s="1"/>
  <c r="S48" i="1"/>
  <c r="S47" i="1" s="1"/>
  <c r="R48" i="1"/>
  <c r="R47" i="1" s="1"/>
  <c r="N48" i="1"/>
  <c r="AL47" i="1"/>
  <c r="Z47" i="1"/>
  <c r="AM46" i="1"/>
  <c r="AN46" i="1" s="1"/>
  <c r="AF46" i="1"/>
  <c r="AE46" i="1" s="1"/>
  <c r="AE44" i="1" s="1"/>
  <c r="AD46" i="1"/>
  <c r="V46" i="1"/>
  <c r="U46" i="1"/>
  <c r="T46" i="1"/>
  <c r="K46" i="1"/>
  <c r="AM45" i="1"/>
  <c r="AM44" i="1" s="1"/>
  <c r="AF45" i="1"/>
  <c r="AE45" i="1"/>
  <c r="V45" i="1"/>
  <c r="V44" i="1" s="1"/>
  <c r="U45" i="1"/>
  <c r="U44" i="1" s="1"/>
  <c r="O45" i="1"/>
  <c r="R45" i="1" s="1"/>
  <c r="L45" i="1"/>
  <c r="AP44" i="1"/>
  <c r="AK44" i="1"/>
  <c r="AJ44" i="1"/>
  <c r="AJ29" i="1" s="1"/>
  <c r="AJ156" i="1" s="1"/>
  <c r="AH44" i="1"/>
  <c r="AG44" i="1"/>
  <c r="AF44" i="1"/>
  <c r="AC44" i="1"/>
  <c r="AA44" i="1"/>
  <c r="Z44" i="1"/>
  <c r="X44" i="1"/>
  <c r="X29" i="1" s="1"/>
  <c r="W44" i="1"/>
  <c r="S44" i="1"/>
  <c r="Q44" i="1"/>
  <c r="P44" i="1"/>
  <c r="P29" i="1" s="1"/>
  <c r="O44" i="1"/>
  <c r="N44" i="1"/>
  <c r="M44" i="1"/>
  <c r="L44" i="1"/>
  <c r="K44" i="1"/>
  <c r="AM43" i="1"/>
  <c r="AE43" i="1"/>
  <c r="U43" i="1"/>
  <c r="L43" i="1"/>
  <c r="AF43" i="1" s="1"/>
  <c r="AM42" i="1"/>
  <c r="AE42" i="1"/>
  <c r="U42" i="1"/>
  <c r="L42" i="1"/>
  <c r="AF42" i="1" s="1"/>
  <c r="AM41" i="1"/>
  <c r="AE41" i="1"/>
  <c r="U41" i="1"/>
  <c r="L41" i="1"/>
  <c r="AF41" i="1" s="1"/>
  <c r="AM40" i="1"/>
  <c r="AE40" i="1"/>
  <c r="U40" i="1"/>
  <c r="L40" i="1"/>
  <c r="AM39" i="1"/>
  <c r="AK39" i="1"/>
  <c r="AJ39" i="1"/>
  <c r="AH39" i="1"/>
  <c r="AG39" i="1"/>
  <c r="AE39" i="1"/>
  <c r="AC39" i="1"/>
  <c r="AA39" i="1"/>
  <c r="Z39" i="1"/>
  <c r="Z29" i="1" s="1"/>
  <c r="Z156" i="1" s="1"/>
  <c r="X39" i="1"/>
  <c r="W39" i="1"/>
  <c r="S39" i="1"/>
  <c r="S29" i="1" s="1"/>
  <c r="S156" i="1" s="1"/>
  <c r="Q39" i="1"/>
  <c r="P39" i="1"/>
  <c r="N39" i="1"/>
  <c r="M39" i="1"/>
  <c r="K39" i="1"/>
  <c r="AK29" i="1"/>
  <c r="AH29" i="1"/>
  <c r="AG29" i="1"/>
  <c r="AC29" i="1"/>
  <c r="Q29" i="1"/>
  <c r="N29" i="1"/>
  <c r="M29" i="1"/>
  <c r="R44" i="1" l="1"/>
  <c r="T45" i="1"/>
  <c r="T44" i="1" s="1"/>
  <c r="AD47" i="1"/>
  <c r="AN62" i="1"/>
  <c r="AM61" i="1"/>
  <c r="L84" i="1"/>
  <c r="L47" i="1" s="1"/>
  <c r="AN119" i="1"/>
  <c r="AM118" i="1"/>
  <c r="AP68" i="1"/>
  <c r="AP67" i="1" s="1"/>
  <c r="AN67" i="1"/>
  <c r="T84" i="1"/>
  <c r="T47" i="1" s="1"/>
  <c r="AN89" i="1"/>
  <c r="AM88" i="1"/>
  <c r="AM84" i="1" s="1"/>
  <c r="AB84" i="1"/>
  <c r="AB47" i="1" s="1"/>
  <c r="AF40" i="1"/>
  <c r="AF39" i="1" s="1"/>
  <c r="AF29" i="1" s="1"/>
  <c r="AF156" i="1" s="1"/>
  <c r="L39" i="1"/>
  <c r="L29" i="1" s="1"/>
  <c r="K29" i="1"/>
  <c r="K156" i="1" s="1"/>
  <c r="O40" i="1"/>
  <c r="AI41" i="1"/>
  <c r="AL41" i="1" s="1"/>
  <c r="AN41" i="1" s="1"/>
  <c r="AP41" i="1" s="1"/>
  <c r="O42" i="1"/>
  <c r="R42" i="1" s="1"/>
  <c r="T42" i="1" s="1"/>
  <c r="P156" i="1"/>
  <c r="AE47" i="1"/>
  <c r="AE29" i="1"/>
  <c r="AE156" i="1" s="1"/>
  <c r="AH156" i="1"/>
  <c r="AA29" i="1"/>
  <c r="O41" i="1"/>
  <c r="R41" i="1" s="1"/>
  <c r="T41" i="1" s="1"/>
  <c r="AI42" i="1"/>
  <c r="AL42" i="1" s="1"/>
  <c r="AN42" i="1" s="1"/>
  <c r="AP42" i="1" s="1"/>
  <c r="O43" i="1"/>
  <c r="R43" i="1" s="1"/>
  <c r="T43" i="1" s="1"/>
  <c r="AI43" i="1"/>
  <c r="AL43" i="1" s="1"/>
  <c r="AN43" i="1" s="1"/>
  <c r="AP43" i="1" s="1"/>
  <c r="W29" i="1"/>
  <c r="U39" i="1"/>
  <c r="U29" i="1" s="1"/>
  <c r="Y45" i="1"/>
  <c r="AN50" i="1"/>
  <c r="AN81" i="1"/>
  <c r="AM80" i="1"/>
  <c r="AM48" i="1" s="1"/>
  <c r="AM47" i="1" s="1"/>
  <c r="AN94" i="1"/>
  <c r="N156" i="1"/>
  <c r="AM29" i="1"/>
  <c r="V40" i="1"/>
  <c r="V39" i="1" s="1"/>
  <c r="V29" i="1" s="1"/>
  <c r="V156" i="1" s="1"/>
  <c r="V41" i="1"/>
  <c r="Y41" i="1" s="1"/>
  <c r="AB41" i="1" s="1"/>
  <c r="AD41" i="1" s="1"/>
  <c r="V42" i="1"/>
  <c r="Y42" i="1" s="1"/>
  <c r="AB42" i="1" s="1"/>
  <c r="AD42" i="1" s="1"/>
  <c r="V43" i="1"/>
  <c r="Y43" i="1" s="1"/>
  <c r="AB43" i="1" s="1"/>
  <c r="AD43" i="1" s="1"/>
  <c r="AI45" i="1"/>
  <c r="N47" i="1"/>
  <c r="O48" i="1"/>
  <c r="O47" i="1" s="1"/>
  <c r="X47" i="1"/>
  <c r="X156" i="1" s="1"/>
  <c r="AM67" i="1"/>
  <c r="U84" i="1"/>
  <c r="AP92" i="1"/>
  <c r="AP91" i="1" s="1"/>
  <c r="AN91" i="1"/>
  <c r="T108" i="1"/>
  <c r="AP113" i="1"/>
  <c r="AP112" i="1" s="1"/>
  <c r="AN112" i="1"/>
  <c r="U118" i="1"/>
  <c r="U108" i="1" s="1"/>
  <c r="U67" i="1"/>
  <c r="AD84" i="1"/>
  <c r="AG84" i="1"/>
  <c r="AG47" i="1" s="1"/>
  <c r="AG156" i="1" s="1"/>
  <c r="AK84" i="1"/>
  <c r="AK47" i="1" s="1"/>
  <c r="AK156" i="1" s="1"/>
  <c r="U48" i="1"/>
  <c r="U47" i="1" s="1"/>
  <c r="AP78" i="1"/>
  <c r="AP77" i="1" s="1"/>
  <c r="M84" i="1"/>
  <c r="M47" i="1" s="1"/>
  <c r="M156" i="1" s="1"/>
  <c r="Q84" i="1"/>
  <c r="Q47" i="1" s="1"/>
  <c r="Q156" i="1" s="1"/>
  <c r="Y84" i="1"/>
  <c r="Y47" i="1" s="1"/>
  <c r="AC84" i="1"/>
  <c r="AC47" i="1" s="1"/>
  <c r="AC156" i="1" s="1"/>
  <c r="W108" i="1"/>
  <c r="W47" i="1" s="1"/>
  <c r="AA108" i="1"/>
  <c r="AA47" i="1" s="1"/>
  <c r="AI108" i="1"/>
  <c r="AI47" i="1" s="1"/>
  <c r="AM112" i="1"/>
  <c r="AM108" i="1" s="1"/>
  <c r="T140" i="1"/>
  <c r="AP141" i="1"/>
  <c r="AP140" i="1" s="1"/>
  <c r="AN140" i="1"/>
  <c r="AC172" i="1" l="1"/>
  <c r="AD160" i="1"/>
  <c r="AD162" i="1"/>
  <c r="AC159" i="1"/>
  <c r="AM156" i="1"/>
  <c r="AP81" i="1"/>
  <c r="AP80" i="1" s="1"/>
  <c r="AN80" i="1"/>
  <c r="U156" i="1"/>
  <c r="R40" i="1"/>
  <c r="O39" i="1"/>
  <c r="O29" i="1" s="1"/>
  <c r="O156" i="1" s="1"/>
  <c r="AL45" i="1"/>
  <c r="AI44" i="1"/>
  <c r="Y40" i="1"/>
  <c r="AP50" i="1"/>
  <c r="AP49" i="1" s="1"/>
  <c r="AN49" i="1"/>
  <c r="W156" i="1"/>
  <c r="AI40" i="1"/>
  <c r="AP62" i="1"/>
  <c r="AP61" i="1" s="1"/>
  <c r="AN61" i="1"/>
  <c r="AN108" i="1"/>
  <c r="AP89" i="1"/>
  <c r="AP88" i="1" s="1"/>
  <c r="AP84" i="1" s="1"/>
  <c r="AN88" i="1"/>
  <c r="AN84" i="1" s="1"/>
  <c r="AB45" i="1"/>
  <c r="Y44" i="1"/>
  <c r="AA156" i="1"/>
  <c r="L156" i="1"/>
  <c r="AP119" i="1"/>
  <c r="AP118" i="1" s="1"/>
  <c r="AP108" i="1" s="1"/>
  <c r="AN118" i="1"/>
  <c r="AD45" i="1" l="1"/>
  <c r="AD44" i="1" s="1"/>
  <c r="AB44" i="1"/>
  <c r="AN48" i="1"/>
  <c r="AN47" i="1" s="1"/>
  <c r="AL44" i="1"/>
  <c r="AN45" i="1"/>
  <c r="AN44" i="1" s="1"/>
  <c r="AP48" i="1"/>
  <c r="AP47" i="1" s="1"/>
  <c r="AI39" i="1"/>
  <c r="AI29" i="1" s="1"/>
  <c r="AI156" i="1" s="1"/>
  <c r="AL40" i="1"/>
  <c r="AB40" i="1"/>
  <c r="Y39" i="1"/>
  <c r="Y29" i="1" s="1"/>
  <c r="Y156" i="1" s="1"/>
  <c r="T40" i="1"/>
  <c r="T39" i="1" s="1"/>
  <c r="T29" i="1" s="1"/>
  <c r="T156" i="1" s="1"/>
  <c r="T160" i="1" s="1"/>
  <c r="R39" i="1"/>
  <c r="R29" i="1" s="1"/>
  <c r="R156" i="1" s="1"/>
  <c r="L163" i="1" l="1"/>
  <c r="R161" i="1"/>
  <c r="AN40" i="1"/>
  <c r="AL39" i="1"/>
  <c r="AL29" i="1" s="1"/>
  <c r="AL156" i="1" s="1"/>
  <c r="AL158" i="1" s="1"/>
  <c r="AB39" i="1"/>
  <c r="AB29" i="1" s="1"/>
  <c r="AB156" i="1" s="1"/>
  <c r="AD40" i="1"/>
  <c r="AD39" i="1" s="1"/>
  <c r="AD29" i="1" s="1"/>
  <c r="AD156" i="1" s="1"/>
  <c r="U158" i="1" s="1"/>
  <c r="AP40" i="1" l="1"/>
  <c r="AP39" i="1" s="1"/>
  <c r="AP29" i="1" s="1"/>
  <c r="AP156" i="1" s="1"/>
  <c r="AN39" i="1"/>
  <c r="AN29" i="1" s="1"/>
  <c r="AN156" i="1" s="1"/>
  <c r="AN165" i="1" s="1"/>
</calcChain>
</file>

<file path=xl/sharedStrings.xml><?xml version="1.0" encoding="utf-8"?>
<sst xmlns="http://schemas.openxmlformats.org/spreadsheetml/2006/main" count="297" uniqueCount="205">
  <si>
    <t>Šilumos kainų nustatymo metodikos</t>
  </si>
  <si>
    <t>4 priedas</t>
  </si>
  <si>
    <t>Duomenys apie ūkio subjektą:</t>
  </si>
  <si>
    <t>Duomenys apie kontaktinį asmenį:</t>
  </si>
  <si>
    <t>Pavadinimas</t>
  </si>
  <si>
    <t>UAB "Ekopartneris"</t>
  </si>
  <si>
    <t>V., pavardė</t>
  </si>
  <si>
    <t>R. Rutka</t>
  </si>
  <si>
    <t>Kodas</t>
  </si>
  <si>
    <t>Pareigos</t>
  </si>
  <si>
    <t>Direktorius</t>
  </si>
  <si>
    <t>Buveinės adresas</t>
  </si>
  <si>
    <t>Maironio g. 11, Kaunas</t>
  </si>
  <si>
    <t>Telefonas</t>
  </si>
  <si>
    <t>Faksas</t>
  </si>
  <si>
    <t>El.paštas</t>
  </si>
  <si>
    <t>r.rutka@ekopartneris.lt</t>
  </si>
  <si>
    <t>Tinklalapis</t>
  </si>
  <si>
    <t xml:space="preserve">www.ekopartneris.lt </t>
  </si>
  <si>
    <t xml:space="preserve">info@ekopartneris.lt </t>
  </si>
  <si>
    <t xml:space="preserve">2020 m. ŪKIO SUBJEKTO ILGALAIKIO TURTO VERTĖS IR NUSIDĖVĖJIMO ATASKAITA </t>
  </si>
  <si>
    <t>ataskaitinio laikotarpio</t>
  </si>
  <si>
    <t>sudarymo data</t>
  </si>
  <si>
    <t>Sistema KAUNO M, Šilumos energijos gamybos VV, Šilumos gamybos paslauga</t>
  </si>
  <si>
    <t>Invento-rinis numeris</t>
  </si>
  <si>
    <t>Įvedimo į eksploata-ciją data</t>
  </si>
  <si>
    <t>Nudėvėjimo (eksploat.) laikotarpis</t>
  </si>
  <si>
    <t>Ataskaitinio laikotarpio pradžiai</t>
  </si>
  <si>
    <t xml:space="preserve">Per ataskaitinį laikotarpį </t>
  </si>
  <si>
    <t>Ataskaitinio laikotarpio pabaigai</t>
  </si>
  <si>
    <t>Sistema KAUNO M</t>
  </si>
  <si>
    <t xml:space="preserve">Sistema </t>
  </si>
  <si>
    <t>Nepaskirstoma</t>
  </si>
  <si>
    <t>Įsigijimo savikaina, iš viso:</t>
  </si>
  <si>
    <t>Įsigijimo savikainos dalis iš</t>
  </si>
  <si>
    <t>Nesuderinta vertė**</t>
  </si>
  <si>
    <t>Nenaudoja-ma vertė***</t>
  </si>
  <si>
    <t>Turto reguliavimo apskaitoje</t>
  </si>
  <si>
    <t>Įsigijimo savikainos pokytis iš viso:</t>
  </si>
  <si>
    <t>Įsigijimo savikainos pokytis iš</t>
  </si>
  <si>
    <t>Nesuderintos vertės pokytis**</t>
  </si>
  <si>
    <t>Nenaudoja-mos vertės pokytis***</t>
  </si>
  <si>
    <t>Šilumos energijos gamybos verslo vienetas</t>
  </si>
  <si>
    <t>Šilumos energijos perdavimo verslo vienetas</t>
  </si>
  <si>
    <t>Mažmeninio aptarnavimo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</si>
  <si>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</si>
  <si>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</si>
  <si>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</si>
  <si>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</si>
  <si>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</si>
  <si>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>ILGALAIKIO TURTO VIENETŲ SĄRAŠAS</t>
  </si>
  <si>
    <t>ES strukt. fondų</t>
  </si>
  <si>
    <t>Dotacijų, subsidijų</t>
  </si>
  <si>
    <t>Vartotojų</t>
  </si>
  <si>
    <t>Ūkio subjekto lėšų</t>
  </si>
  <si>
    <t>Nudėvėtina įsigijimo savikaina</t>
  </si>
  <si>
    <t>Sukauptas nusidėvėjim.</t>
  </si>
  <si>
    <t>Nudėvėtina likutinė vertė</t>
  </si>
  <si>
    <t>Nudėvėtina įsigijimo savikainos pokytis</t>
  </si>
  <si>
    <t>Sukaupto nusidėvėjim. Pokytis</t>
  </si>
  <si>
    <t>Nudėvėtinos likutinės vertės pokytis</t>
  </si>
  <si>
    <t>metai</t>
  </si>
  <si>
    <t>Eur</t>
  </si>
  <si>
    <t>Šilumos gamyba</t>
  </si>
  <si>
    <t xml:space="preserve">... paslauga (produktas) </t>
  </si>
  <si>
    <t>Elektros gamyba</t>
  </si>
  <si>
    <t>Pastabos</t>
  </si>
  <si>
    <t>(a)</t>
  </si>
  <si>
    <t>(b)</t>
  </si>
  <si>
    <t>(c)</t>
  </si>
  <si>
    <t>(d)</t>
  </si>
  <si>
    <t>(e)</t>
  </si>
  <si>
    <t>(f)</t>
  </si>
  <si>
    <t>(g)</t>
  </si>
  <si>
    <t>(h)=(d)-(e)-(f)-(g)</t>
  </si>
  <si>
    <t>(i)</t>
  </si>
  <si>
    <t>(j)</t>
  </si>
  <si>
    <t>(k)=(h)-(i)-(j)</t>
  </si>
  <si>
    <t>(l)</t>
  </si>
  <si>
    <t>(m)=(k)-(l)</t>
  </si>
  <si>
    <t>(n)</t>
  </si>
  <si>
    <t>(o)</t>
  </si>
  <si>
    <t>(p)</t>
  </si>
  <si>
    <t>(q)</t>
  </si>
  <si>
    <t>(r)=(n)-(o)-(p)-(q)</t>
  </si>
  <si>
    <t>(s)</t>
  </si>
  <si>
    <t>(t)</t>
  </si>
  <si>
    <t>(u)=(r)-(s)-(t)</t>
  </si>
  <si>
    <t>(v)</t>
  </si>
  <si>
    <t>(z)=(u)-(v)</t>
  </si>
  <si>
    <t>(aa)</t>
  </si>
  <si>
    <t>(ab)</t>
  </si>
  <si>
    <t>(ac)</t>
  </si>
  <si>
    <t>(ad)</t>
  </si>
  <si>
    <t>(ae)=(aa)-(ab)-(ac)-(ad)</t>
  </si>
  <si>
    <t>(af)</t>
  </si>
  <si>
    <t>(ag)</t>
  </si>
  <si>
    <t>(ah)=(ae)-(af)-(ag)</t>
  </si>
  <si>
    <t>(ai)</t>
  </si>
  <si>
    <t>(aj)=(ah)-(ai)</t>
  </si>
  <si>
    <t>I.</t>
  </si>
  <si>
    <t>NEMATERIALUSIS ILGALAIKIS TURTAS</t>
  </si>
  <si>
    <t>I.1.</t>
  </si>
  <si>
    <t>PLĖTROS DARBAI</t>
  </si>
  <si>
    <t>I.2.</t>
  </si>
  <si>
    <t>PRESTIŽAS</t>
  </si>
  <si>
    <t>I.3.</t>
  </si>
  <si>
    <t>PATENTAI, LICENCIJOS, ĮSIGYTOS TEISĖS</t>
  </si>
  <si>
    <t>I.4.</t>
  </si>
  <si>
    <t>PROGRAMINĖ ĮRANGA</t>
  </si>
  <si>
    <t>Stekas-apskaita MIDI versija</t>
  </si>
  <si>
    <t>Programa Microsoft FQC-08289 Windows 7</t>
  </si>
  <si>
    <t>Programa Microsoft Office Home and Business</t>
  </si>
  <si>
    <t>Programinė įranga Microsoft T5D-02374 Office</t>
  </si>
  <si>
    <t>I.5.</t>
  </si>
  <si>
    <t>KITAS NEMATERIALUSIS TURTAS</t>
  </si>
  <si>
    <t>Interneto svetainė</t>
  </si>
  <si>
    <t>Teisė (termofikaciniai vamzdynai)</t>
  </si>
  <si>
    <t>II.</t>
  </si>
  <si>
    <t>MATERIALUSIS ILGALAIKIS TURTAS</t>
  </si>
  <si>
    <t>II.2.</t>
  </si>
  <si>
    <t>PASTATAI IR STATINIAI</t>
  </si>
  <si>
    <t>GAMYBINĖS PASKIRTIES PASTATAI, STATINIAI: KATILINĖS</t>
  </si>
  <si>
    <t xml:space="preserve">Biokuro katilinė 3 F1/g </t>
  </si>
  <si>
    <t>GAMYBINĖS PASKIRTIES PASTATAI, STATINIAI: KONTEINERINĖS KATILINĖS, SIURBLINĖS</t>
  </si>
  <si>
    <t>GAMYBINĖS PASKIRTIES PASTATAI, STATINIAI: KITI TECHNOLOGINĖS PASKIRTIES</t>
  </si>
  <si>
    <t>KITOS PASKIRTIES PASTATAI, STATINIAI: KURO (MAZUTO) REZERVUARAI</t>
  </si>
  <si>
    <t>KITOS PASKIRTIES PASTATAI, STATINIAI: DŪMTRAUKIAI MŪRINIAI, GELŽBETONINIAI</t>
  </si>
  <si>
    <t>Kaminas k1 40 m</t>
  </si>
  <si>
    <t>KITOS PASKIRTIES PASTATAI, STATINIAI: DŪMTRAUKIAI METALINIAI</t>
  </si>
  <si>
    <t>KITOS PASKIRTIES PASTATAI, STATINIAI: VAMZDYNAI</t>
  </si>
  <si>
    <t>Biokuro  katilinės vamzdynai</t>
  </si>
  <si>
    <t>Biokuro katilinės dūmų vamzdynai (kanalai)</t>
  </si>
  <si>
    <t>ADMINISTRACINĖS PASKIRTIES PASTATAI, STATINIAI</t>
  </si>
  <si>
    <t>KITOS PASKIRTIES PASTATAI, STATINIAI: GYVENAMIEJI, POILSIO</t>
  </si>
  <si>
    <t>KITOS PASKIRTIES PASTATAI, STATINIAI: KELIAI, ŠALIGATVIAI, AIKŠTELĖS, TVOROS</t>
  </si>
  <si>
    <t>Kiti statiniai - aikštelė, b4,b5, b6 , atraminė sienutė t6, tvora t7  (Keliai, aikštelės, šaligatviai ir tvoros) biokuro katilinės priklausinys</t>
  </si>
  <si>
    <t>KITI  PASTATAI, STATINIAI: NURODYTI</t>
  </si>
  <si>
    <t>Vandentiekio tinklai 1-20, ilgis  277,42 m.</t>
  </si>
  <si>
    <t>Buitinių nuotekų tinklai 1-9, ilgis  116,82 m</t>
  </si>
  <si>
    <t>Lietaus nuotekų 1-13, ilgis  149,89 m</t>
  </si>
  <si>
    <t>II.3.</t>
  </si>
  <si>
    <t>MAŠINOS IR ĮRENGIMAI</t>
  </si>
  <si>
    <t>MAŠINOS IR ĮRENGIMAI: KATILINIŲ ĮRENGIMAI, STACIONARIEJI GARO KATILAI</t>
  </si>
  <si>
    <t>MAŠINOS IR ĮRENGIMAI: VANDENS ŠILDYMO KATILAI</t>
  </si>
  <si>
    <t>Vandens šildymo katilai Danstoker VP-15 su savo sistemomis su sumontavimu</t>
  </si>
  <si>
    <t>MAŠINOS IR ĮRENGIMAI: SIURBLIAI, KITI SIURBLINĖS ĮRENGIMAI</t>
  </si>
  <si>
    <t>Siurbliai ir kita siurblinė įranga</t>
  </si>
  <si>
    <t>Dūmsiurbliai su sumontavimu (+ richterio dėžės)</t>
  </si>
  <si>
    <t>MAŠINOS IR ĮRENGIMAI: ŠILUMOS PUNKTAI, MAZGAI, MODULIAI</t>
  </si>
  <si>
    <t>Šilumos punktai, mazgai, moduliai</t>
  </si>
  <si>
    <t>KITI MAŠINOS IR ĮRENGIMAI: NURODYTI</t>
  </si>
  <si>
    <t>Ardyninės pakuros PKS-8.0 su oro padavimo sistemomis, hidraulika, maitinimo bunkeriais</t>
  </si>
  <si>
    <t>Pelenų šalinimo įrengimai (transporteriai, skirstytuvai)</t>
  </si>
  <si>
    <t>Multiciklonai</t>
  </si>
  <si>
    <t>Elektrostatinis dūmų valymo filtras</t>
  </si>
  <si>
    <t>Dūmų kondensacinis ekonomaizeris</t>
  </si>
  <si>
    <t>Šilumokaičiai</t>
  </si>
  <si>
    <t>Kuro padavimo įrenginiai (Sandėlio platformos, lygintuvai, vibrogrotos, kuro transporteriai)</t>
  </si>
  <si>
    <t>Hidraulikos įrenginiai (Hidrostotys, hodrocilindrai, hidrojungtys)</t>
  </si>
  <si>
    <t>Suspausto oro kompresoriai</t>
  </si>
  <si>
    <t xml:space="preserve">Kogeneracinė jėgainė DS300B </t>
  </si>
  <si>
    <t>II.4.</t>
  </si>
  <si>
    <t>KITA ĮRANGA, PRIETAISAI, ĮRANKIAI, ĮRENGINIAI</t>
  </si>
  <si>
    <t>KITA ĮRANGA, PRIETAISAI, ĮRANKIAI, ĮRENGINIAI: VALDYMO, DUOMENŲ PERDAVIMO, KONTROLĖS SISTEMOS</t>
  </si>
  <si>
    <t>KITA ĮRANGA, PRIETAISAI, ĮRANKIAI, ĮRENGINIAI: ŠILUMOS KIEKIO APSKAITOS PRIETAISAI</t>
  </si>
  <si>
    <t>Šilumos apskaitos prietaisai</t>
  </si>
  <si>
    <t>KITA ĮRANGA, PRIETAISAI, ĮRANKIAI, ĮRENGINIAI: KITI ŠILUMOS MATAVIMO IR REGULIAVIMO PRIETAISAI</t>
  </si>
  <si>
    <t>KITA ĮRANGA, PRIETAISAI, ĮRANKIAI, ĮRENGINIAI: NURODYTI</t>
  </si>
  <si>
    <t>Kompiuteris DELL Inspiron 15R</t>
  </si>
  <si>
    <t>Kompiuteris HP Probook 450 G2</t>
  </si>
  <si>
    <t>Elektrotechniniai įrenginiai (skirstyklos, jėgos skydai, kabeliai, valdymo įranga)</t>
  </si>
  <si>
    <t>Pūtikas 58OBTS</t>
  </si>
  <si>
    <t>Krūmapjovė 336 FR</t>
  </si>
  <si>
    <t>2016.07.20</t>
  </si>
  <si>
    <t>Spausdintuvas ZEBRA KR 403</t>
  </si>
  <si>
    <t>MacBook Pro 16 retina su Touch Bar EC</t>
  </si>
  <si>
    <t>II.5.</t>
  </si>
  <si>
    <t>TRANSPORTO PRIEMONĖS</t>
  </si>
  <si>
    <t>TRANSPORTO PRIEMONĖS: TRAKTORIAI, EKSKAVATORIAI, PAN.MECHANIZMAI</t>
  </si>
  <si>
    <t>TRANSPORTO PRIEMONĖS: LENGVIEJI AUTOMOBILIAI</t>
  </si>
  <si>
    <t>TRANSPORTO PRIEMONĖS: NURODYTI</t>
  </si>
  <si>
    <t>II. 6.</t>
  </si>
  <si>
    <t>KITAS MATERIALUSIS TURTAS: BALDAI, SPEC. DRABUŽIAI, KILIMAI, UŽUOLAIDOS IR PAN. TURTAS</t>
  </si>
  <si>
    <t>Kampinis stalas su priestaliu (vadovo)</t>
  </si>
  <si>
    <t>Virtuvės komplektas</t>
  </si>
  <si>
    <t>Šaldytuvas AEG SKS58200F0</t>
  </si>
  <si>
    <t>II.7.</t>
  </si>
  <si>
    <t>NEBAIGTA STATYBA</t>
  </si>
  <si>
    <t>III.</t>
  </si>
  <si>
    <t>INVESTICINIS TURTAS</t>
  </si>
  <si>
    <t>IV.</t>
  </si>
  <si>
    <t>KITAS ILGALAIKIS TURTAS</t>
  </si>
  <si>
    <t>IŠ VISO:</t>
  </si>
  <si>
    <t>* ESSF, D, S - Europos Sąjungos struktūrinių fondų, taip pat dotacijų, subsidijų lėšomis</t>
  </si>
  <si>
    <t>** Su Komisija, atitinkamos savivaldybės taryba nesuderinta ilgalaikio turto (investicijų) vertė</t>
  </si>
  <si>
    <t>*** Nenaudojamo, esančio atsargose, užkonservuoto turto, nebaigtos statybos vertė</t>
  </si>
  <si>
    <t>**** Vartotojų ir nepriklausomų šilumos gamintojų už prijungimą prie tinklų sumokamomis lėšomis sukurta vertės dalis</t>
  </si>
  <si>
    <t>***** Veikloje naudojamas turtas, nuomojamas koncesijos, šilumos ūkio turto nuomos būdu</t>
  </si>
  <si>
    <t>_________________</t>
  </si>
  <si>
    <t>Romualdas Rutka</t>
  </si>
  <si>
    <t>Tvirtinu:</t>
  </si>
  <si>
    <t xml:space="preserve">   Pareigos</t>
  </si>
  <si>
    <t>Parašas</t>
  </si>
  <si>
    <t>Vardas, pavardė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</si>
</sst>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_L_t_-;\-* #,##0.00\ _L_t_-;_-* &quot;-&quot;??\ _L_t_-;_-@_-"/>
    <numFmt numFmtId="165" formatCode="_-* #,##0.0\ _L_t_-;\-* #,##0.0\ _L_t_-;_-* &quot;-&quot;??\ _L_t_-;_-@_-"/>
    <numFmt numFmtId="166" formatCode="_-* #,##0\ _L_t_-;\-* #,##0\ _L_t_-;_-* &quot;-&quot;??\ _L_t_-;_-@_-"/>
  </numFmts>
  <fonts count="38" x14ac:knownFonts="1"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10"/>
      <color indexed="12"/>
      <name val="Times New Roman"/>
      <family val="1"/>
    </font>
    <font>
      <u/>
      <sz val="10"/>
      <color indexed="12"/>
      <name val="Times New Roman"/>
      <family val="1"/>
      <charset val="186"/>
    </font>
    <font>
      <u/>
      <sz val="11"/>
      <name val="Times New Roman"/>
      <family val="1"/>
    </font>
    <font>
      <sz val="10"/>
      <name val="Times New Roman"/>
      <family val="1"/>
    </font>
    <font>
      <u/>
      <sz val="11"/>
      <color theme="10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  <charset val="186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Arial"/>
      <family val="2"/>
      <charset val="186"/>
    </font>
    <font>
      <b/>
      <sz val="10"/>
      <color indexed="8"/>
      <name val="Calibri"/>
      <family val="2"/>
      <charset val="186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name val="Calibri"/>
      <family val="2"/>
      <charset val="186"/>
    </font>
    <font>
      <sz val="10"/>
      <name val="Times New Roman"/>
      <family val="1"/>
      <charset val="186"/>
    </font>
    <font>
      <b/>
      <i/>
      <sz val="10"/>
      <color indexed="8"/>
      <name val="Times New Roman"/>
      <family val="1"/>
    </font>
    <font>
      <b/>
      <i/>
      <sz val="10"/>
      <name val="Times New Roman"/>
      <family val="1"/>
    </font>
    <font>
      <sz val="11"/>
      <color rgb="FF000000"/>
      <name val="Calibri"/>
      <family val="2"/>
    </font>
    <font>
      <i/>
      <sz val="10"/>
      <color indexed="8"/>
      <name val="Times New Roman"/>
      <family val="1"/>
    </font>
    <font>
      <b/>
      <sz val="10"/>
      <color indexed="8"/>
      <name val="Arial Narrow"/>
      <family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Calibri"/>
      <family val="2"/>
      <charset val="186"/>
    </font>
    <font>
      <sz val="10"/>
      <color rgb="FFFF0000"/>
      <name val="Times New Roman"/>
      <family val="1"/>
      <charset val="186"/>
    </font>
    <font>
      <sz val="10"/>
      <color indexed="8"/>
      <name val="Calibri"/>
      <family val="2"/>
      <charset val="186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u/>
      <sz val="10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8" fillId="0" borderId="0"/>
    <xf numFmtId="0" fontId="26" fillId="0" borderId="0"/>
  </cellStyleXfs>
  <cellXfs count="45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1" applyFont="1" applyFill="1" applyAlignment="1" applyProtection="1"/>
    <xf numFmtId="0" fontId="5" fillId="2" borderId="0" xfId="1" applyFont="1" applyFill="1" applyAlignment="1" applyProtection="1"/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/>
    <xf numFmtId="0" fontId="1" fillId="2" borderId="1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6" fillId="2" borderId="4" xfId="1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1" fillId="2" borderId="0" xfId="0" applyFont="1" applyFill="1" applyBorder="1"/>
    <xf numFmtId="0" fontId="2" fillId="2" borderId="0" xfId="0" applyFont="1" applyFill="1" applyBorder="1"/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65" fontId="1" fillId="2" borderId="0" xfId="2" applyNumberFormat="1" applyFont="1" applyFill="1" applyBorder="1"/>
    <xf numFmtId="164" fontId="1" fillId="2" borderId="0" xfId="2" applyNumberFormat="1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4" borderId="12" xfId="0" applyFont="1" applyFill="1" applyBorder="1" applyAlignment="1">
      <alignment horizontal="right" vertical="center"/>
    </xf>
    <xf numFmtId="0" fontId="16" fillId="4" borderId="30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3" borderId="38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left" vertical="center" wrapText="1"/>
    </xf>
    <xf numFmtId="0" fontId="14" fillId="5" borderId="31" xfId="0" applyFont="1" applyFill="1" applyBorder="1" applyAlignment="1">
      <alignment horizontal="left" vertical="center" wrapText="1"/>
    </xf>
    <xf numFmtId="0" fontId="14" fillId="5" borderId="32" xfId="0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166" fontId="14" fillId="5" borderId="41" xfId="2" applyNumberFormat="1" applyFont="1" applyFill="1" applyBorder="1" applyAlignment="1">
      <alignment horizontal="left" vertical="center"/>
    </xf>
    <xf numFmtId="166" fontId="14" fillId="0" borderId="41" xfId="2" applyNumberFormat="1" applyFont="1" applyFill="1" applyBorder="1" applyAlignment="1">
      <alignment horizontal="left" vertical="center"/>
    </xf>
    <xf numFmtId="166" fontId="2" fillId="2" borderId="37" xfId="2" applyNumberFormat="1" applyFont="1" applyFill="1" applyBorder="1" applyAlignment="1">
      <alignment vertical="center"/>
    </xf>
    <xf numFmtId="166" fontId="2" fillId="2" borderId="42" xfId="2" applyNumberFormat="1" applyFont="1" applyFill="1" applyBorder="1" applyAlignment="1">
      <alignment vertical="center"/>
    </xf>
    <xf numFmtId="166" fontId="2" fillId="2" borderId="41" xfId="2" applyNumberFormat="1" applyFont="1" applyFill="1" applyBorder="1" applyAlignment="1">
      <alignment vertical="center"/>
    </xf>
    <xf numFmtId="166" fontId="2" fillId="2" borderId="43" xfId="2" applyNumberFormat="1" applyFont="1" applyFill="1" applyBorder="1" applyAlignment="1">
      <alignment vertical="center"/>
    </xf>
    <xf numFmtId="166" fontId="2" fillId="2" borderId="44" xfId="2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4" fillId="2" borderId="0" xfId="0" applyFont="1" applyFill="1"/>
    <xf numFmtId="0" fontId="7" fillId="2" borderId="19" xfId="3" applyFont="1" applyFill="1" applyBorder="1" applyAlignment="1" applyProtection="1">
      <alignment horizontal="center" vertical="center" wrapText="1"/>
      <protection locked="0"/>
    </xf>
    <xf numFmtId="0" fontId="7" fillId="2" borderId="20" xfId="3" applyFont="1" applyFill="1" applyBorder="1" applyAlignment="1" applyProtection="1">
      <alignment horizontal="left" vertical="center" wrapText="1"/>
      <protection locked="0"/>
    </xf>
    <xf numFmtId="0" fontId="7" fillId="2" borderId="21" xfId="3" applyFont="1" applyFill="1" applyBorder="1" applyAlignment="1" applyProtection="1">
      <alignment horizontal="left" vertical="center" wrapText="1"/>
      <protection locked="0"/>
    </xf>
    <xf numFmtId="0" fontId="7" fillId="2" borderId="22" xfId="3" applyFont="1" applyFill="1" applyBorder="1" applyAlignment="1" applyProtection="1">
      <alignment horizontal="left" vertical="center" wrapText="1"/>
      <protection locked="0"/>
    </xf>
    <xf numFmtId="0" fontId="14" fillId="2" borderId="23" xfId="0" applyFont="1" applyFill="1" applyBorder="1" applyAlignment="1">
      <alignment horizontal="center"/>
    </xf>
    <xf numFmtId="0" fontId="14" fillId="2" borderId="23" xfId="0" applyFont="1" applyFill="1" applyBorder="1"/>
    <xf numFmtId="166" fontId="14" fillId="2" borderId="19" xfId="2" applyNumberFormat="1" applyFont="1" applyFill="1" applyBorder="1" applyAlignment="1"/>
    <xf numFmtId="166" fontId="14" fillId="2" borderId="23" xfId="2" applyNumberFormat="1" applyFont="1" applyFill="1" applyBorder="1" applyAlignment="1"/>
    <xf numFmtId="166" fontId="14" fillId="2" borderId="20" xfId="2" applyNumberFormat="1" applyFont="1" applyFill="1" applyBorder="1" applyAlignment="1"/>
    <xf numFmtId="166" fontId="14" fillId="2" borderId="22" xfId="2" applyNumberFormat="1" applyFont="1" applyFill="1" applyBorder="1" applyAlignment="1"/>
    <xf numFmtId="166" fontId="14" fillId="2" borderId="45" xfId="2" applyNumberFormat="1" applyFont="1" applyFill="1" applyBorder="1" applyAlignment="1"/>
    <xf numFmtId="166" fontId="19" fillId="2" borderId="0" xfId="2" applyNumberFormat="1" applyFont="1" applyFill="1" applyAlignment="1"/>
    <xf numFmtId="166" fontId="19" fillId="2" borderId="19" xfId="2" applyNumberFormat="1" applyFont="1" applyFill="1" applyBorder="1" applyAlignment="1"/>
    <xf numFmtId="166" fontId="19" fillId="2" borderId="23" xfId="2" applyNumberFormat="1" applyFont="1" applyFill="1" applyBorder="1" applyAlignment="1"/>
    <xf numFmtId="166" fontId="2" fillId="2" borderId="23" xfId="2" applyNumberFormat="1" applyFont="1" applyFill="1" applyBorder="1" applyAlignment="1">
      <alignment vertical="center"/>
    </xf>
    <xf numFmtId="166" fontId="19" fillId="2" borderId="45" xfId="2" applyNumberFormat="1" applyFont="1" applyFill="1" applyBorder="1" applyAlignment="1"/>
    <xf numFmtId="166" fontId="19" fillId="2" borderId="20" xfId="2" applyNumberFormat="1" applyFont="1" applyFill="1" applyBorder="1" applyAlignment="1"/>
    <xf numFmtId="166" fontId="19" fillId="2" borderId="46" xfId="2" applyNumberFormat="1" applyFont="1" applyFill="1" applyBorder="1" applyAlignment="1"/>
    <xf numFmtId="0" fontId="19" fillId="2" borderId="0" xfId="0" applyFont="1" applyFill="1"/>
    <xf numFmtId="3" fontId="20" fillId="2" borderId="0" xfId="0" applyNumberFormat="1" applyFont="1" applyFill="1"/>
    <xf numFmtId="3" fontId="7" fillId="2" borderId="25" xfId="3" applyNumberFormat="1" applyFont="1" applyFill="1" applyBorder="1" applyAlignment="1" applyProtection="1">
      <alignment horizontal="center" vertical="center" wrapText="1"/>
      <protection locked="0"/>
    </xf>
    <xf numFmtId="3" fontId="21" fillId="2" borderId="1" xfId="3" applyNumberFormat="1" applyFont="1" applyFill="1" applyBorder="1" applyAlignment="1" applyProtection="1">
      <alignment horizontal="left" vertical="center" wrapText="1"/>
      <protection locked="0"/>
    </xf>
    <xf numFmtId="3" fontId="21" fillId="2" borderId="2" xfId="3" applyNumberFormat="1" applyFont="1" applyFill="1" applyBorder="1" applyAlignment="1" applyProtection="1">
      <alignment horizontal="left" vertical="center" wrapText="1"/>
      <protection locked="0"/>
    </xf>
    <xf numFmtId="3" fontId="21" fillId="2" borderId="3" xfId="3" applyNumberFormat="1" applyFont="1" applyFill="1" applyBorder="1" applyAlignment="1" applyProtection="1">
      <alignment horizontal="left" vertical="center" wrapText="1"/>
      <protection locked="0"/>
    </xf>
    <xf numFmtId="3" fontId="20" fillId="2" borderId="4" xfId="0" applyNumberFormat="1" applyFont="1" applyFill="1" applyBorder="1" applyAlignment="1">
      <alignment horizontal="center"/>
    </xf>
    <xf numFmtId="3" fontId="20" fillId="2" borderId="4" xfId="0" applyNumberFormat="1" applyFont="1" applyFill="1" applyBorder="1"/>
    <xf numFmtId="166" fontId="20" fillId="2" borderId="25" xfId="2" applyNumberFormat="1" applyFont="1" applyFill="1" applyBorder="1" applyAlignment="1"/>
    <xf numFmtId="166" fontId="20" fillId="2" borderId="4" xfId="2" applyNumberFormat="1" applyFont="1" applyFill="1" applyBorder="1" applyAlignment="1"/>
    <xf numFmtId="166" fontId="20" fillId="2" borderId="1" xfId="2" applyNumberFormat="1" applyFont="1" applyFill="1" applyBorder="1" applyAlignment="1"/>
    <xf numFmtId="166" fontId="20" fillId="2" borderId="3" xfId="2" applyNumberFormat="1" applyFont="1" applyFill="1" applyBorder="1" applyAlignment="1"/>
    <xf numFmtId="166" fontId="20" fillId="2" borderId="26" xfId="2" applyNumberFormat="1" applyFont="1" applyFill="1" applyBorder="1" applyAlignment="1"/>
    <xf numFmtId="166" fontId="22" fillId="2" borderId="0" xfId="2" applyNumberFormat="1" applyFont="1" applyFill="1" applyAlignment="1"/>
    <xf numFmtId="166" fontId="22" fillId="2" borderId="25" xfId="2" applyNumberFormat="1" applyFont="1" applyFill="1" applyBorder="1" applyAlignment="1"/>
    <xf numFmtId="166" fontId="22" fillId="2" borderId="4" xfId="2" applyNumberFormat="1" applyFont="1" applyFill="1" applyBorder="1" applyAlignment="1"/>
    <xf numFmtId="166" fontId="23" fillId="2" borderId="4" xfId="2" applyNumberFormat="1" applyFont="1" applyFill="1" applyBorder="1" applyAlignment="1">
      <alignment vertical="center"/>
    </xf>
    <xf numFmtId="166" fontId="22" fillId="2" borderId="26" xfId="2" applyNumberFormat="1" applyFont="1" applyFill="1" applyBorder="1" applyAlignment="1"/>
    <xf numFmtId="166" fontId="22" fillId="2" borderId="1" xfId="2" applyNumberFormat="1" applyFont="1" applyFill="1" applyBorder="1" applyAlignment="1"/>
    <xf numFmtId="166" fontId="22" fillId="2" borderId="47" xfId="2" applyNumberFormat="1" applyFont="1" applyFill="1" applyBorder="1" applyAlignment="1"/>
    <xf numFmtId="3" fontId="22" fillId="2" borderId="0" xfId="0" applyNumberFormat="1" applyFont="1" applyFill="1"/>
    <xf numFmtId="0" fontId="7" fillId="2" borderId="25" xfId="3" applyFont="1" applyFill="1" applyBorder="1" applyAlignment="1" applyProtection="1">
      <alignment horizontal="center" vertical="center" wrapText="1"/>
      <protection locked="0"/>
    </xf>
    <xf numFmtId="0" fontId="7" fillId="2" borderId="1" xfId="3" applyFont="1" applyFill="1" applyBorder="1" applyAlignment="1" applyProtection="1">
      <alignment horizontal="left" vertical="center" wrapText="1"/>
      <protection locked="0"/>
    </xf>
    <xf numFmtId="0" fontId="7" fillId="2" borderId="2" xfId="3" applyFont="1" applyFill="1" applyBorder="1" applyAlignment="1" applyProtection="1">
      <alignment horizontal="left" vertical="center" wrapText="1"/>
      <protection locked="0"/>
    </xf>
    <xf numFmtId="0" fontId="7" fillId="2" borderId="3" xfId="3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>
      <alignment horizontal="center"/>
    </xf>
    <xf numFmtId="0" fontId="14" fillId="2" borderId="4" xfId="0" applyFont="1" applyFill="1" applyBorder="1"/>
    <xf numFmtId="166" fontId="14" fillId="2" borderId="25" xfId="2" applyNumberFormat="1" applyFont="1" applyFill="1" applyBorder="1" applyAlignment="1"/>
    <xf numFmtId="166" fontId="14" fillId="2" borderId="4" xfId="2" applyNumberFormat="1" applyFont="1" applyFill="1" applyBorder="1" applyAlignment="1"/>
    <xf numFmtId="166" fontId="14" fillId="2" borderId="1" xfId="2" applyNumberFormat="1" applyFont="1" applyFill="1" applyBorder="1" applyAlignment="1"/>
    <xf numFmtId="166" fontId="14" fillId="2" borderId="3" xfId="2" applyNumberFormat="1" applyFont="1" applyFill="1" applyBorder="1" applyAlignment="1"/>
    <xf numFmtId="166" fontId="14" fillId="2" borderId="26" xfId="2" applyNumberFormat="1" applyFont="1" applyFill="1" applyBorder="1" applyAlignment="1"/>
    <xf numFmtId="166" fontId="19" fillId="2" borderId="25" xfId="2" applyNumberFormat="1" applyFont="1" applyFill="1" applyBorder="1" applyAlignment="1">
      <alignment horizontal="center"/>
    </xf>
    <xf numFmtId="166" fontId="19" fillId="2" borderId="4" xfId="2" applyNumberFormat="1" applyFont="1" applyFill="1" applyBorder="1" applyAlignment="1">
      <alignment horizontal="center"/>
    </xf>
    <xf numFmtId="166" fontId="2" fillId="2" borderId="4" xfId="2" applyNumberFormat="1" applyFont="1" applyFill="1" applyBorder="1" applyAlignment="1">
      <alignment vertical="center"/>
    </xf>
    <xf numFmtId="166" fontId="19" fillId="2" borderId="4" xfId="2" applyNumberFormat="1" applyFont="1" applyFill="1" applyBorder="1" applyAlignment="1"/>
    <xf numFmtId="166" fontId="19" fillId="2" borderId="26" xfId="2" applyNumberFormat="1" applyFont="1" applyFill="1" applyBorder="1" applyAlignment="1"/>
    <xf numFmtId="166" fontId="19" fillId="2" borderId="1" xfId="2" applyNumberFormat="1" applyFont="1" applyFill="1" applyBorder="1" applyAlignment="1"/>
    <xf numFmtId="166" fontId="19" fillId="2" borderId="47" xfId="2" applyNumberFormat="1" applyFont="1" applyFill="1" applyBorder="1" applyAlignment="1"/>
    <xf numFmtId="0" fontId="21" fillId="2" borderId="1" xfId="3" applyFont="1" applyFill="1" applyBorder="1" applyAlignment="1" applyProtection="1">
      <alignment horizontal="left" vertical="center" wrapText="1"/>
      <protection locked="0"/>
    </xf>
    <xf numFmtId="0" fontId="21" fillId="2" borderId="2" xfId="3" applyFont="1" applyFill="1" applyBorder="1" applyAlignment="1" applyProtection="1">
      <alignment horizontal="left" vertical="center" wrapText="1"/>
      <protection locked="0"/>
    </xf>
    <xf numFmtId="0" fontId="21" fillId="2" borderId="3" xfId="3" applyFont="1" applyFill="1" applyBorder="1" applyAlignment="1" applyProtection="1">
      <alignment horizontal="left" vertical="center" wrapText="1"/>
      <protection locked="0"/>
    </xf>
    <xf numFmtId="166" fontId="19" fillId="2" borderId="48" xfId="2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4" xfId="0" applyFont="1" applyFill="1" applyBorder="1"/>
    <xf numFmtId="166" fontId="14" fillId="0" borderId="25" xfId="2" applyNumberFormat="1" applyFont="1" applyFill="1" applyBorder="1" applyAlignment="1"/>
    <xf numFmtId="166" fontId="14" fillId="0" borderId="4" xfId="2" applyNumberFormat="1" applyFont="1" applyFill="1" applyBorder="1" applyAlignment="1"/>
    <xf numFmtId="166" fontId="14" fillId="0" borderId="1" xfId="2" applyNumberFormat="1" applyFont="1" applyFill="1" applyBorder="1" applyAlignment="1"/>
    <xf numFmtId="166" fontId="14" fillId="0" borderId="3" xfId="2" applyNumberFormat="1" applyFont="1" applyFill="1" applyBorder="1" applyAlignment="1"/>
    <xf numFmtId="166" fontId="14" fillId="0" borderId="26" xfId="2" applyNumberFormat="1" applyFont="1" applyFill="1" applyBorder="1" applyAlignment="1"/>
    <xf numFmtId="166" fontId="19" fillId="2" borderId="25" xfId="2" applyNumberFormat="1" applyFont="1" applyFill="1" applyBorder="1" applyAlignment="1"/>
    <xf numFmtId="0" fontId="20" fillId="6" borderId="25" xfId="3" applyFont="1" applyFill="1" applyBorder="1" applyAlignment="1" applyProtection="1">
      <alignment horizontal="center" vertical="center" wrapText="1"/>
      <protection locked="0"/>
    </xf>
    <xf numFmtId="0" fontId="20" fillId="6" borderId="1" xfId="3" applyFont="1" applyFill="1" applyBorder="1" applyAlignment="1" applyProtection="1">
      <alignment horizontal="left" vertical="center" wrapText="1"/>
      <protection locked="0"/>
    </xf>
    <xf numFmtId="0" fontId="20" fillId="6" borderId="2" xfId="3" applyFont="1" applyFill="1" applyBorder="1" applyAlignment="1" applyProtection="1">
      <alignment horizontal="left" vertical="center" wrapText="1"/>
      <protection locked="0"/>
    </xf>
    <xf numFmtId="0" fontId="20" fillId="6" borderId="3" xfId="3" applyFont="1" applyFill="1" applyBorder="1" applyAlignment="1" applyProtection="1">
      <alignment horizontal="left" vertical="center" wrapText="1"/>
      <protection locked="0"/>
    </xf>
    <xf numFmtId="0" fontId="14" fillId="6" borderId="4" xfId="0" applyFont="1" applyFill="1" applyBorder="1" applyAlignment="1">
      <alignment horizontal="center"/>
    </xf>
    <xf numFmtId="0" fontId="14" fillId="6" borderId="4" xfId="0" applyFont="1" applyFill="1" applyBorder="1"/>
    <xf numFmtId="166" fontId="24" fillId="6" borderId="25" xfId="2" applyNumberFormat="1" applyFont="1" applyFill="1" applyBorder="1" applyAlignment="1"/>
    <xf numFmtId="166" fontId="25" fillId="6" borderId="25" xfId="2" applyNumberFormat="1" applyFont="1" applyFill="1" applyBorder="1" applyAlignment="1"/>
    <xf numFmtId="166" fontId="24" fillId="0" borderId="25" xfId="2" applyNumberFormat="1" applyFont="1" applyFill="1" applyBorder="1" applyAlignment="1"/>
    <xf numFmtId="0" fontId="1" fillId="0" borderId="4" xfId="4" applyFont="1" applyFill="1" applyBorder="1"/>
    <xf numFmtId="0" fontId="27" fillId="0" borderId="4" xfId="4" applyFont="1" applyFill="1" applyBorder="1" applyAlignment="1">
      <alignment horizontal="left" vertical="top"/>
    </xf>
    <xf numFmtId="0" fontId="21" fillId="2" borderId="2" xfId="3" applyFont="1" applyFill="1" applyBorder="1" applyAlignment="1" applyProtection="1">
      <alignment horizontal="left" vertical="center" wrapText="1"/>
      <protection locked="0"/>
    </xf>
    <xf numFmtId="0" fontId="21" fillId="2" borderId="3" xfId="3" applyFont="1" applyFill="1" applyBorder="1" applyAlignment="1" applyProtection="1">
      <alignment horizontal="left" vertical="center" wrapText="1"/>
      <protection locked="0"/>
    </xf>
    <xf numFmtId="0" fontId="27" fillId="0" borderId="4" xfId="4" applyFont="1" applyFill="1" applyBorder="1" applyAlignment="1">
      <alignment horizontal="center"/>
    </xf>
    <xf numFmtId="14" fontId="27" fillId="0" borderId="4" xfId="4" applyNumberFormat="1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/>
    </xf>
    <xf numFmtId="166" fontId="1" fillId="7" borderId="25" xfId="2" applyNumberFormat="1" applyFont="1" applyFill="1" applyBorder="1" applyAlignment="1"/>
    <xf numFmtId="166" fontId="1" fillId="7" borderId="4" xfId="2" applyNumberFormat="1" applyFont="1" applyFill="1" applyBorder="1" applyAlignment="1"/>
    <xf numFmtId="164" fontId="1" fillId="7" borderId="4" xfId="2" applyNumberFormat="1" applyFont="1" applyFill="1" applyBorder="1" applyAlignment="1"/>
    <xf numFmtId="164" fontId="1" fillId="7" borderId="1" xfId="2" applyNumberFormat="1" applyFont="1" applyFill="1" applyBorder="1" applyAlignment="1"/>
    <xf numFmtId="166" fontId="1" fillId="7" borderId="3" xfId="2" applyNumberFormat="1" applyFont="1" applyFill="1" applyBorder="1" applyAlignment="1"/>
    <xf numFmtId="166" fontId="7" fillId="7" borderId="26" xfId="2" applyNumberFormat="1" applyFont="1" applyFill="1" applyBorder="1" applyAlignment="1"/>
    <xf numFmtId="166" fontId="1" fillId="7" borderId="1" xfId="2" applyNumberFormat="1" applyFont="1" applyFill="1" applyBorder="1" applyAlignment="1"/>
    <xf numFmtId="166" fontId="1" fillId="7" borderId="26" xfId="2" applyNumberFormat="1" applyFont="1" applyFill="1" applyBorder="1" applyAlignment="1"/>
    <xf numFmtId="166" fontId="19" fillId="7" borderId="25" xfId="2" applyNumberFormat="1" applyFont="1" applyFill="1" applyBorder="1" applyAlignment="1"/>
    <xf numFmtId="0" fontId="27" fillId="0" borderId="4" xfId="4" applyFont="1" applyFill="1" applyBorder="1"/>
    <xf numFmtId="14" fontId="27" fillId="0" borderId="4" xfId="4" applyNumberFormat="1" applyFont="1" applyFill="1" applyBorder="1" applyAlignment="1">
      <alignment horizontal="center"/>
    </xf>
    <xf numFmtId="14" fontId="14" fillId="6" borderId="4" xfId="0" applyNumberFormat="1" applyFont="1" applyFill="1" applyBorder="1" applyAlignment="1">
      <alignment horizontal="center"/>
    </xf>
    <xf numFmtId="166" fontId="14" fillId="6" borderId="25" xfId="2" applyNumberFormat="1" applyFont="1" applyFill="1" applyBorder="1" applyAlignment="1"/>
    <xf numFmtId="166" fontId="20" fillId="6" borderId="25" xfId="2" applyNumberFormat="1" applyFont="1" applyFill="1" applyBorder="1" applyAlignment="1"/>
    <xf numFmtId="14" fontId="27" fillId="0" borderId="4" xfId="0" applyNumberFormat="1" applyFont="1" applyFill="1" applyBorder="1" applyAlignment="1">
      <alignment horizontal="center"/>
    </xf>
    <xf numFmtId="0" fontId="7" fillId="2" borderId="38" xfId="3" applyFont="1" applyFill="1" applyBorder="1" applyAlignment="1" applyProtection="1">
      <alignment horizontal="center" vertical="center" wrapText="1"/>
      <protection locked="0"/>
    </xf>
    <xf numFmtId="0" fontId="21" fillId="2" borderId="49" xfId="3" applyFont="1" applyFill="1" applyBorder="1" applyAlignment="1" applyProtection="1">
      <alignment horizontal="left" vertical="center" wrapText="1"/>
      <protection locked="0"/>
    </xf>
    <xf numFmtId="0" fontId="21" fillId="2" borderId="35" xfId="3" applyFont="1" applyFill="1" applyBorder="1" applyAlignment="1" applyProtection="1">
      <alignment horizontal="left" vertical="center" wrapText="1"/>
      <protection locked="0"/>
    </xf>
    <xf numFmtId="0" fontId="21" fillId="2" borderId="50" xfId="3" applyFont="1" applyFill="1" applyBorder="1" applyAlignment="1" applyProtection="1">
      <alignment horizontal="left" vertical="center" wrapText="1"/>
      <protection locked="0"/>
    </xf>
    <xf numFmtId="0" fontId="27" fillId="0" borderId="28" xfId="0" applyFont="1" applyFill="1" applyBorder="1" applyAlignment="1">
      <alignment horizontal="center"/>
    </xf>
    <xf numFmtId="14" fontId="27" fillId="0" borderId="28" xfId="0" applyNumberFormat="1" applyFont="1" applyFill="1" applyBorder="1" applyAlignment="1">
      <alignment horizontal="center"/>
    </xf>
    <xf numFmtId="166" fontId="1" fillId="7" borderId="28" xfId="2" applyNumberFormat="1" applyFont="1" applyFill="1" applyBorder="1" applyAlignment="1"/>
    <xf numFmtId="166" fontId="1" fillId="7" borderId="39" xfId="2" applyNumberFormat="1" applyFont="1" applyFill="1" applyBorder="1" applyAlignment="1"/>
    <xf numFmtId="166" fontId="19" fillId="7" borderId="38" xfId="2" applyNumberFormat="1" applyFont="1" applyFill="1" applyBorder="1" applyAlignment="1"/>
    <xf numFmtId="166" fontId="19" fillId="2" borderId="28" xfId="2" applyNumberFormat="1" applyFont="1" applyFill="1" applyBorder="1" applyAlignment="1"/>
    <xf numFmtId="166" fontId="2" fillId="2" borderId="28" xfId="2" applyNumberFormat="1" applyFont="1" applyFill="1" applyBorder="1" applyAlignment="1">
      <alignment vertical="center"/>
    </xf>
    <xf numFmtId="166" fontId="19" fillId="2" borderId="29" xfId="2" applyNumberFormat="1" applyFont="1" applyFill="1" applyBorder="1" applyAlignment="1"/>
    <xf numFmtId="166" fontId="19" fillId="2" borderId="38" xfId="2" applyNumberFormat="1" applyFont="1" applyFill="1" applyBorder="1" applyAlignment="1"/>
    <xf numFmtId="166" fontId="19" fillId="2" borderId="39" xfId="2" applyNumberFormat="1" applyFont="1" applyFill="1" applyBorder="1" applyAlignment="1"/>
    <xf numFmtId="166" fontId="19" fillId="2" borderId="51" xfId="2" applyNumberFormat="1" applyFont="1" applyFill="1" applyBorder="1" applyAlignment="1"/>
    <xf numFmtId="0" fontId="20" fillId="5" borderId="41" xfId="3" applyFont="1" applyFill="1" applyBorder="1" applyAlignment="1" applyProtection="1">
      <alignment horizontal="center" vertical="center" wrapText="1"/>
      <protection locked="0"/>
    </xf>
    <xf numFmtId="0" fontId="14" fillId="5" borderId="43" xfId="0" applyFont="1" applyFill="1" applyBorder="1" applyAlignment="1">
      <alignment horizontal="left" vertical="center" wrapText="1"/>
    </xf>
    <xf numFmtId="0" fontId="14" fillId="5" borderId="52" xfId="0" applyFont="1" applyFill="1" applyBorder="1" applyAlignment="1">
      <alignment horizontal="left" vertical="center" wrapText="1"/>
    </xf>
    <xf numFmtId="0" fontId="14" fillId="5" borderId="53" xfId="0" applyFont="1" applyFill="1" applyBorder="1" applyAlignment="1">
      <alignment horizontal="left" vertical="center" wrapText="1"/>
    </xf>
    <xf numFmtId="0" fontId="14" fillId="5" borderId="37" xfId="0" applyFont="1" applyFill="1" applyBorder="1" applyAlignment="1">
      <alignment horizontal="center"/>
    </xf>
    <xf numFmtId="14" fontId="14" fillId="5" borderId="37" xfId="0" applyNumberFormat="1" applyFont="1" applyFill="1" applyBorder="1" applyAlignment="1">
      <alignment horizontal="center"/>
    </xf>
    <xf numFmtId="0" fontId="14" fillId="5" borderId="37" xfId="0" applyFont="1" applyFill="1" applyBorder="1"/>
    <xf numFmtId="166" fontId="14" fillId="5" borderId="41" xfId="2" applyNumberFormat="1" applyFont="1" applyFill="1" applyBorder="1" applyAlignment="1"/>
    <xf numFmtId="166" fontId="20" fillId="5" borderId="41" xfId="2" applyNumberFormat="1" applyFont="1" applyFill="1" applyBorder="1" applyAlignment="1"/>
    <xf numFmtId="166" fontId="14" fillId="0" borderId="41" xfId="2" applyNumberFormat="1" applyFont="1" applyFill="1" applyBorder="1" applyAlignment="1"/>
    <xf numFmtId="166" fontId="19" fillId="2" borderId="54" xfId="2" applyNumberFormat="1" applyFont="1" applyFill="1" applyBorder="1" applyAlignment="1"/>
    <xf numFmtId="166" fontId="2" fillId="2" borderId="54" xfId="2" applyNumberFormat="1" applyFont="1" applyFill="1" applyBorder="1" applyAlignment="1">
      <alignment vertical="center"/>
    </xf>
    <xf numFmtId="166" fontId="19" fillId="2" borderId="55" xfId="2" applyNumberFormat="1" applyFont="1" applyFill="1" applyBorder="1" applyAlignment="1"/>
    <xf numFmtId="166" fontId="19" fillId="2" borderId="8" xfId="2" applyNumberFormat="1" applyFont="1" applyFill="1" applyBorder="1" applyAlignment="1"/>
    <xf numFmtId="166" fontId="19" fillId="2" borderId="9" xfId="2" applyNumberFormat="1" applyFont="1" applyFill="1" applyBorder="1" applyAlignment="1"/>
    <xf numFmtId="166" fontId="19" fillId="2" borderId="15" xfId="2" applyNumberFormat="1" applyFont="1" applyFill="1" applyBorder="1" applyAlignment="1"/>
    <xf numFmtId="0" fontId="20" fillId="8" borderId="19" xfId="3" applyFont="1" applyFill="1" applyBorder="1" applyAlignment="1" applyProtection="1">
      <alignment horizontal="center" vertical="center" wrapText="1"/>
      <protection locked="0"/>
    </xf>
    <xf numFmtId="0" fontId="14" fillId="8" borderId="20" xfId="0" applyFont="1" applyFill="1" applyBorder="1" applyAlignment="1">
      <alignment horizontal="left" vertical="center" wrapText="1"/>
    </xf>
    <xf numFmtId="0" fontId="14" fillId="8" borderId="21" xfId="0" applyFont="1" applyFill="1" applyBorder="1" applyAlignment="1">
      <alignment horizontal="left" vertical="center" wrapText="1"/>
    </xf>
    <xf numFmtId="0" fontId="14" fillId="8" borderId="22" xfId="0" applyFont="1" applyFill="1" applyBorder="1" applyAlignment="1">
      <alignment horizontal="left" vertical="center" wrapText="1"/>
    </xf>
    <xf numFmtId="0" fontId="14" fillId="8" borderId="23" xfId="0" applyFont="1" applyFill="1" applyBorder="1" applyAlignment="1">
      <alignment horizontal="center"/>
    </xf>
    <xf numFmtId="14" fontId="14" fillId="8" borderId="23" xfId="0" applyNumberFormat="1" applyFont="1" applyFill="1" applyBorder="1" applyAlignment="1">
      <alignment horizontal="center"/>
    </xf>
    <xf numFmtId="0" fontId="14" fillId="8" borderId="23" xfId="0" applyFont="1" applyFill="1" applyBorder="1"/>
    <xf numFmtId="166" fontId="14" fillId="8" borderId="19" xfId="2" applyNumberFormat="1" applyFont="1" applyFill="1" applyBorder="1" applyAlignment="1"/>
    <xf numFmtId="166" fontId="20" fillId="8" borderId="19" xfId="2" applyNumberFormat="1" applyFont="1" applyFill="1" applyBorder="1" applyAlignment="1"/>
    <xf numFmtId="166" fontId="14" fillId="0" borderId="19" xfId="2" applyNumberFormat="1" applyFont="1" applyFill="1" applyBorder="1" applyAlignment="1"/>
    <xf numFmtId="166" fontId="19" fillId="2" borderId="6" xfId="2" applyNumberFormat="1" applyFont="1" applyFill="1" applyBorder="1" applyAlignment="1"/>
    <xf numFmtId="166" fontId="2" fillId="2" borderId="6" xfId="2" applyNumberFormat="1" applyFont="1" applyFill="1" applyBorder="1" applyAlignment="1">
      <alignment vertical="center"/>
    </xf>
    <xf numFmtId="166" fontId="19" fillId="2" borderId="7" xfId="2" applyNumberFormat="1" applyFont="1" applyFill="1" applyBorder="1" applyAlignment="1"/>
    <xf numFmtId="166" fontId="19" fillId="2" borderId="5" xfId="2" applyNumberFormat="1" applyFont="1" applyFill="1" applyBorder="1" applyAlignment="1"/>
    <xf numFmtId="166" fontId="19" fillId="2" borderId="56" xfId="2" applyNumberFormat="1" applyFont="1" applyFill="1" applyBorder="1" applyAlignment="1"/>
    <xf numFmtId="166" fontId="19" fillId="2" borderId="57" xfId="2" applyNumberFormat="1" applyFont="1" applyFill="1" applyBorder="1" applyAlignment="1"/>
    <xf numFmtId="14" fontId="14" fillId="0" borderId="4" xfId="0" applyNumberFormat="1" applyFont="1" applyFill="1" applyBorder="1" applyAlignment="1">
      <alignment horizontal="center"/>
    </xf>
    <xf numFmtId="166" fontId="14" fillId="9" borderId="25" xfId="2" applyNumberFormat="1" applyFont="1" applyFill="1" applyBorder="1" applyAlignment="1"/>
    <xf numFmtId="166" fontId="20" fillId="9" borderId="25" xfId="2" applyNumberFormat="1" applyFont="1" applyFill="1" applyBorder="1" applyAlignment="1"/>
    <xf numFmtId="0" fontId="20" fillId="2" borderId="25" xfId="3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166" fontId="20" fillId="0" borderId="26" xfId="2" applyNumberFormat="1" applyFont="1" applyFill="1" applyBorder="1" applyAlignment="1"/>
    <xf numFmtId="0" fontId="1" fillId="0" borderId="1" xfId="4" applyFont="1" applyFill="1" applyBorder="1" applyAlignment="1">
      <alignment horizontal="center"/>
    </xf>
    <xf numFmtId="14" fontId="1" fillId="0" borderId="4" xfId="4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14" fontId="27" fillId="0" borderId="0" xfId="0" applyNumberFormat="1" applyFont="1" applyFill="1"/>
    <xf numFmtId="166" fontId="27" fillId="0" borderId="25" xfId="2" applyNumberFormat="1" applyFont="1" applyFill="1" applyBorder="1" applyAlignment="1"/>
    <xf numFmtId="0" fontId="7" fillId="0" borderId="1" xfId="3" applyFont="1" applyFill="1" applyBorder="1" applyAlignment="1" applyProtection="1">
      <alignment horizontal="left" vertical="center" wrapText="1"/>
      <protection locked="0"/>
    </xf>
    <xf numFmtId="0" fontId="7" fillId="0" borderId="2" xfId="3" applyFont="1" applyFill="1" applyBorder="1" applyAlignment="1" applyProtection="1">
      <alignment horizontal="left" vertical="center" wrapText="1"/>
      <protection locked="0"/>
    </xf>
    <xf numFmtId="0" fontId="7" fillId="0" borderId="3" xfId="3" applyFont="1" applyFill="1" applyBorder="1" applyAlignment="1" applyProtection="1">
      <alignment horizontal="left" vertical="center" wrapText="1"/>
      <protection locked="0"/>
    </xf>
    <xf numFmtId="0" fontId="27" fillId="0" borderId="4" xfId="0" applyFont="1" applyFill="1" applyBorder="1" applyAlignment="1">
      <alignment horizontal="center" vertical="center"/>
    </xf>
    <xf numFmtId="14" fontId="27" fillId="0" borderId="4" xfId="0" applyNumberFormat="1" applyFont="1" applyFill="1" applyBorder="1" applyAlignment="1">
      <alignment horizontal="center" vertical="center"/>
    </xf>
    <xf numFmtId="166" fontId="28" fillId="0" borderId="4" xfId="2" applyNumberFormat="1" applyFont="1" applyFill="1" applyBorder="1" applyAlignment="1"/>
    <xf numFmtId="166" fontId="28" fillId="0" borderId="1" xfId="2" applyNumberFormat="1" applyFont="1" applyFill="1" applyBorder="1" applyAlignment="1"/>
    <xf numFmtId="166" fontId="19" fillId="0" borderId="0" xfId="2" applyNumberFormat="1" applyFont="1" applyFill="1" applyAlignment="1"/>
    <xf numFmtId="0" fontId="20" fillId="10" borderId="19" xfId="3" applyFont="1" applyFill="1" applyBorder="1" applyAlignment="1" applyProtection="1">
      <alignment horizontal="center" vertical="center" wrapText="1"/>
      <protection locked="0"/>
    </xf>
    <xf numFmtId="0" fontId="14" fillId="10" borderId="20" xfId="0" applyFont="1" applyFill="1" applyBorder="1" applyAlignment="1">
      <alignment horizontal="left" vertical="center" wrapText="1"/>
    </xf>
    <xf numFmtId="0" fontId="14" fillId="10" borderId="21" xfId="0" applyFont="1" applyFill="1" applyBorder="1" applyAlignment="1">
      <alignment horizontal="left" vertical="center" wrapText="1"/>
    </xf>
    <xf numFmtId="0" fontId="14" fillId="10" borderId="22" xfId="0" applyFont="1" applyFill="1" applyBorder="1" applyAlignment="1">
      <alignment horizontal="left" vertical="center" wrapText="1"/>
    </xf>
    <xf numFmtId="0" fontId="14" fillId="10" borderId="4" xfId="0" applyFont="1" applyFill="1" applyBorder="1" applyAlignment="1">
      <alignment horizontal="center"/>
    </xf>
    <xf numFmtId="14" fontId="14" fillId="10" borderId="4" xfId="0" applyNumberFormat="1" applyFont="1" applyFill="1" applyBorder="1" applyAlignment="1">
      <alignment horizontal="center"/>
    </xf>
    <xf numFmtId="0" fontId="14" fillId="10" borderId="4" xfId="0" applyFont="1" applyFill="1" applyBorder="1"/>
    <xf numFmtId="166" fontId="14" fillId="10" borderId="25" xfId="2" applyNumberFormat="1" applyFont="1" applyFill="1" applyBorder="1" applyAlignment="1"/>
    <xf numFmtId="166" fontId="20" fillId="10" borderId="25" xfId="2" applyNumberFormat="1" applyFont="1" applyFill="1" applyBorder="1" applyAlignment="1"/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166" fontId="13" fillId="2" borderId="4" xfId="2" applyNumberFormat="1" applyFont="1" applyFill="1" applyBorder="1" applyAlignment="1">
      <alignment vertical="center"/>
    </xf>
    <xf numFmtId="166" fontId="14" fillId="7" borderId="4" xfId="2" applyNumberFormat="1" applyFont="1" applyFill="1" applyBorder="1" applyAlignment="1"/>
    <xf numFmtId="166" fontId="20" fillId="7" borderId="26" xfId="2" applyNumberFormat="1" applyFont="1" applyFill="1" applyBorder="1" applyAlignment="1"/>
    <xf numFmtId="166" fontId="14" fillId="7" borderId="1" xfId="2" applyNumberFormat="1" applyFont="1" applyFill="1" applyBorder="1" applyAlignment="1"/>
    <xf numFmtId="166" fontId="14" fillId="7" borderId="26" xfId="2" applyNumberFormat="1" applyFont="1" applyFill="1" applyBorder="1" applyAlignment="1"/>
    <xf numFmtId="166" fontId="14" fillId="7" borderId="25" xfId="2" applyNumberFormat="1" applyFont="1" applyFill="1" applyBorder="1" applyAlignment="1"/>
    <xf numFmtId="166" fontId="14" fillId="7" borderId="3" xfId="2" applyNumberFormat="1" applyFont="1" applyFill="1" applyBorder="1" applyAlignment="1"/>
    <xf numFmtId="166" fontId="7" fillId="7" borderId="25" xfId="2" applyNumberFormat="1" applyFont="1" applyFill="1" applyBorder="1" applyAlignment="1"/>
    <xf numFmtId="166" fontId="7" fillId="7" borderId="4" xfId="2" applyNumberFormat="1" applyFont="1" applyFill="1" applyBorder="1" applyAlignment="1"/>
    <xf numFmtId="166" fontId="7" fillId="7" borderId="1" xfId="2" applyNumberFormat="1" applyFont="1" applyFill="1" applyBorder="1" applyAlignment="1"/>
    <xf numFmtId="166" fontId="7" fillId="7" borderId="3" xfId="2" applyNumberFormat="1" applyFont="1" applyFill="1" applyBorder="1" applyAlignment="1"/>
    <xf numFmtId="0" fontId="1" fillId="0" borderId="4" xfId="0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0" fontId="29" fillId="2" borderId="0" xfId="0" applyFont="1" applyFill="1"/>
    <xf numFmtId="0" fontId="30" fillId="2" borderId="25" xfId="3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/>
    </xf>
    <xf numFmtId="14" fontId="21" fillId="0" borderId="4" xfId="0" applyNumberFormat="1" applyFont="1" applyFill="1" applyBorder="1" applyAlignment="1">
      <alignment horizontal="center"/>
    </xf>
    <xf numFmtId="166" fontId="31" fillId="0" borderId="0" xfId="2" applyNumberFormat="1" applyFont="1" applyFill="1" applyAlignment="1"/>
    <xf numFmtId="166" fontId="31" fillId="2" borderId="4" xfId="2" applyNumberFormat="1" applyFont="1" applyFill="1" applyBorder="1" applyAlignment="1"/>
    <xf numFmtId="166" fontId="32" fillId="2" borderId="4" xfId="2" applyNumberFormat="1" applyFont="1" applyFill="1" applyBorder="1" applyAlignment="1">
      <alignment vertical="center"/>
    </xf>
    <xf numFmtId="166" fontId="31" fillId="2" borderId="26" xfId="2" applyNumberFormat="1" applyFont="1" applyFill="1" applyBorder="1" applyAlignment="1"/>
    <xf numFmtId="166" fontId="31" fillId="2" borderId="25" xfId="2" applyNumberFormat="1" applyFont="1" applyFill="1" applyBorder="1" applyAlignment="1"/>
    <xf numFmtId="166" fontId="31" fillId="2" borderId="1" xfId="2" applyNumberFormat="1" applyFont="1" applyFill="1" applyBorder="1" applyAlignment="1"/>
    <xf numFmtId="166" fontId="31" fillId="2" borderId="47" xfId="2" applyNumberFormat="1" applyFont="1" applyFill="1" applyBorder="1" applyAlignment="1"/>
    <xf numFmtId="0" fontId="31" fillId="2" borderId="0" xfId="0" applyFont="1" applyFill="1"/>
    <xf numFmtId="0" fontId="7" fillId="0" borderId="4" xfId="0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0" fontId="20" fillId="10" borderId="25" xfId="3" applyFont="1" applyFill="1" applyBorder="1" applyAlignment="1" applyProtection="1">
      <alignment horizontal="center" vertical="center" wrapText="1"/>
      <protection locked="0"/>
    </xf>
    <xf numFmtId="166" fontId="14" fillId="10" borderId="4" xfId="2" applyNumberFormat="1" applyFont="1" applyFill="1" applyBorder="1" applyAlignment="1"/>
    <xf numFmtId="166" fontId="14" fillId="10" borderId="1" xfId="2" applyNumberFormat="1" applyFont="1" applyFill="1" applyBorder="1" applyAlignment="1"/>
    <xf numFmtId="166" fontId="14" fillId="10" borderId="3" xfId="2" applyNumberFormat="1" applyFont="1" applyFill="1" applyBorder="1" applyAlignment="1"/>
    <xf numFmtId="166" fontId="14" fillId="10" borderId="26" xfId="2" applyNumberFormat="1" applyFont="1" applyFill="1" applyBorder="1" applyAlignment="1"/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horizontal="center"/>
    </xf>
    <xf numFmtId="0" fontId="14" fillId="0" borderId="28" xfId="0" applyFont="1" applyFill="1" applyBorder="1"/>
    <xf numFmtId="166" fontId="14" fillId="0" borderId="38" xfId="2" applyNumberFormat="1" applyFont="1" applyFill="1" applyBorder="1" applyAlignment="1"/>
    <xf numFmtId="166" fontId="14" fillId="0" borderId="28" xfId="2" applyNumberFormat="1" applyFont="1" applyFill="1" applyBorder="1" applyAlignment="1"/>
    <xf numFmtId="166" fontId="14" fillId="0" borderId="39" xfId="2" applyNumberFormat="1" applyFont="1" applyFill="1" applyBorder="1" applyAlignment="1"/>
    <xf numFmtId="166" fontId="14" fillId="0" borderId="58" xfId="2" applyNumberFormat="1" applyFont="1" applyFill="1" applyBorder="1" applyAlignment="1"/>
    <xf numFmtId="166" fontId="20" fillId="0" borderId="29" xfId="2" applyNumberFormat="1" applyFont="1" applyFill="1" applyBorder="1" applyAlignment="1"/>
    <xf numFmtId="166" fontId="14" fillId="0" borderId="29" xfId="2" applyNumberFormat="1" applyFont="1" applyFill="1" applyBorder="1" applyAlignment="1"/>
    <xf numFmtId="0" fontId="7" fillId="2" borderId="41" xfId="3" applyFont="1" applyFill="1" applyBorder="1" applyAlignment="1" applyProtection="1">
      <alignment horizontal="center" vertical="center" wrapText="1"/>
      <protection locked="0"/>
    </xf>
    <xf numFmtId="0" fontId="7" fillId="2" borderId="43" xfId="3" applyFont="1" applyFill="1" applyBorder="1" applyAlignment="1" applyProtection="1">
      <alignment horizontal="left" vertical="center" wrapText="1"/>
      <protection locked="0"/>
    </xf>
    <xf numFmtId="0" fontId="7" fillId="2" borderId="52" xfId="3" applyFont="1" applyFill="1" applyBorder="1" applyAlignment="1" applyProtection="1">
      <alignment horizontal="left" vertical="center" wrapText="1"/>
      <protection locked="0"/>
    </xf>
    <xf numFmtId="0" fontId="7" fillId="2" borderId="53" xfId="3" applyFont="1" applyFill="1" applyBorder="1" applyAlignment="1" applyProtection="1">
      <alignment horizontal="left" vertical="center" wrapText="1"/>
      <protection locked="0"/>
    </xf>
    <xf numFmtId="0" fontId="14" fillId="2" borderId="37" xfId="0" applyFont="1" applyFill="1" applyBorder="1" applyAlignment="1">
      <alignment horizontal="center"/>
    </xf>
    <xf numFmtId="0" fontId="14" fillId="0" borderId="37" xfId="0" applyFont="1" applyFill="1" applyBorder="1"/>
    <xf numFmtId="166" fontId="14" fillId="0" borderId="37" xfId="2" applyNumberFormat="1" applyFont="1" applyFill="1" applyBorder="1" applyAlignment="1"/>
    <xf numFmtId="166" fontId="14" fillId="0" borderId="43" xfId="2" applyNumberFormat="1" applyFont="1" applyFill="1" applyBorder="1" applyAlignment="1"/>
    <xf numFmtId="166" fontId="14" fillId="0" borderId="53" xfId="2" applyNumberFormat="1" applyFont="1" applyFill="1" applyBorder="1" applyAlignment="1"/>
    <xf numFmtId="166" fontId="20" fillId="0" borderId="42" xfId="2" applyNumberFormat="1" applyFont="1" applyFill="1" applyBorder="1" applyAlignment="1"/>
    <xf numFmtId="166" fontId="14" fillId="0" borderId="42" xfId="2" applyNumberFormat="1" applyFont="1" applyFill="1" applyBorder="1" applyAlignment="1"/>
    <xf numFmtId="166" fontId="19" fillId="2" borderId="41" xfId="2" applyNumberFormat="1" applyFont="1" applyFill="1" applyBorder="1" applyAlignment="1">
      <alignment horizontal="center"/>
    </xf>
    <xf numFmtId="166" fontId="19" fillId="2" borderId="37" xfId="2" applyNumberFormat="1" applyFont="1" applyFill="1" applyBorder="1" applyAlignment="1">
      <alignment horizontal="center"/>
    </xf>
    <xf numFmtId="166" fontId="19" fillId="2" borderId="37" xfId="2" applyNumberFormat="1" applyFont="1" applyFill="1" applyBorder="1" applyAlignment="1"/>
    <xf numFmtId="166" fontId="19" fillId="2" borderId="42" xfId="2" applyNumberFormat="1" applyFont="1" applyFill="1" applyBorder="1" applyAlignment="1"/>
    <xf numFmtId="166" fontId="19" fillId="2" borderId="43" xfId="2" applyNumberFormat="1" applyFont="1" applyFill="1" applyBorder="1" applyAlignment="1"/>
    <xf numFmtId="166" fontId="19" fillId="2" borderId="44" xfId="2" applyNumberFormat="1" applyFont="1" applyFill="1" applyBorder="1" applyAlignment="1"/>
    <xf numFmtId="0" fontId="27" fillId="2" borderId="20" xfId="0" applyFont="1" applyFill="1" applyBorder="1" applyAlignment="1">
      <alignment horizontal="left" vertical="center" wrapText="1"/>
    </xf>
    <xf numFmtId="0" fontId="27" fillId="2" borderId="21" xfId="0" applyFont="1" applyFill="1" applyBorder="1" applyAlignment="1">
      <alignment horizontal="left" vertical="center" wrapText="1"/>
    </xf>
    <xf numFmtId="0" fontId="27" fillId="2" borderId="22" xfId="0" applyFont="1" applyFill="1" applyBorder="1" applyAlignment="1">
      <alignment horizontal="left" vertical="center" wrapText="1"/>
    </xf>
    <xf numFmtId="166" fontId="20" fillId="2" borderId="45" xfId="2" applyNumberFormat="1" applyFont="1" applyFill="1" applyBorder="1" applyAlignment="1"/>
    <xf numFmtId="166" fontId="19" fillId="2" borderId="19" xfId="2" applyNumberFormat="1" applyFont="1" applyFill="1" applyBorder="1" applyAlignment="1">
      <alignment horizontal="center"/>
    </xf>
    <xf numFmtId="166" fontId="19" fillId="2" borderId="23" xfId="2" applyNumberFormat="1" applyFont="1" applyFill="1" applyBorder="1" applyAlignment="1">
      <alignment horizontal="center"/>
    </xf>
    <xf numFmtId="0" fontId="27" fillId="2" borderId="39" xfId="0" applyFont="1" applyFill="1" applyBorder="1" applyAlignment="1">
      <alignment horizontal="left" vertical="center" wrapText="1"/>
    </xf>
    <xf numFmtId="0" fontId="27" fillId="2" borderId="59" xfId="0" applyFont="1" applyFill="1" applyBorder="1" applyAlignment="1">
      <alignment horizontal="left" vertical="center" wrapText="1"/>
    </xf>
    <xf numFmtId="0" fontId="27" fillId="2" borderId="58" xfId="0" applyFont="1" applyFill="1" applyBorder="1" applyAlignment="1">
      <alignment horizontal="left" vertical="center" wrapText="1"/>
    </xf>
    <xf numFmtId="0" fontId="14" fillId="2" borderId="28" xfId="0" applyFont="1" applyFill="1" applyBorder="1"/>
    <xf numFmtId="166" fontId="14" fillId="2" borderId="38" xfId="2" applyNumberFormat="1" applyFont="1" applyFill="1" applyBorder="1" applyAlignment="1"/>
    <xf numFmtId="166" fontId="14" fillId="2" borderId="28" xfId="2" applyNumberFormat="1" applyFont="1" applyFill="1" applyBorder="1" applyAlignment="1"/>
    <xf numFmtId="166" fontId="14" fillId="2" borderId="39" xfId="2" applyNumberFormat="1" applyFont="1" applyFill="1" applyBorder="1" applyAlignment="1"/>
    <xf numFmtId="166" fontId="14" fillId="2" borderId="58" xfId="2" applyNumberFormat="1" applyFont="1" applyFill="1" applyBorder="1" applyAlignment="1"/>
    <xf numFmtId="166" fontId="20" fillId="2" borderId="29" xfId="2" applyNumberFormat="1" applyFont="1" applyFill="1" applyBorder="1" applyAlignment="1"/>
    <xf numFmtId="166" fontId="14" fillId="2" borderId="29" xfId="2" applyNumberFormat="1" applyFont="1" applyFill="1" applyBorder="1" applyAlignment="1"/>
    <xf numFmtId="166" fontId="19" fillId="2" borderId="33" xfId="2" applyNumberFormat="1" applyFont="1" applyFill="1" applyBorder="1" applyAlignment="1">
      <alignment horizontal="center"/>
    </xf>
    <xf numFmtId="166" fontId="19" fillId="2" borderId="34" xfId="2" applyNumberFormat="1" applyFont="1" applyFill="1" applyBorder="1" applyAlignment="1">
      <alignment horizontal="center"/>
    </xf>
    <xf numFmtId="166" fontId="2" fillId="2" borderId="34" xfId="2" applyNumberFormat="1" applyFont="1" applyFill="1" applyBorder="1" applyAlignment="1">
      <alignment vertical="center"/>
    </xf>
    <xf numFmtId="166" fontId="19" fillId="2" borderId="34" xfId="2" applyNumberFormat="1" applyFont="1" applyFill="1" applyBorder="1" applyAlignment="1"/>
    <xf numFmtId="166" fontId="19" fillId="2" borderId="60" xfId="2" applyNumberFormat="1" applyFont="1" applyFill="1" applyBorder="1" applyAlignment="1"/>
    <xf numFmtId="166" fontId="19" fillId="2" borderId="49" xfId="2" applyNumberFormat="1" applyFont="1" applyFill="1" applyBorder="1" applyAlignment="1"/>
    <xf numFmtId="166" fontId="19" fillId="2" borderId="61" xfId="2" applyNumberFormat="1" applyFont="1" applyFill="1" applyBorder="1" applyAlignment="1"/>
    <xf numFmtId="0" fontId="14" fillId="2" borderId="37" xfId="0" applyFont="1" applyFill="1" applyBorder="1"/>
    <xf numFmtId="166" fontId="14" fillId="2" borderId="41" xfId="2" applyNumberFormat="1" applyFont="1" applyFill="1" applyBorder="1" applyAlignment="1"/>
    <xf numFmtId="166" fontId="14" fillId="2" borderId="37" xfId="2" applyNumberFormat="1" applyFont="1" applyFill="1" applyBorder="1" applyAlignment="1"/>
    <xf numFmtId="166" fontId="14" fillId="2" borderId="43" xfId="2" applyNumberFormat="1" applyFont="1" applyFill="1" applyBorder="1" applyAlignment="1"/>
    <xf numFmtId="166" fontId="14" fillId="2" borderId="53" xfId="2" applyNumberFormat="1" applyFont="1" applyFill="1" applyBorder="1" applyAlignment="1"/>
    <xf numFmtId="166" fontId="14" fillId="2" borderId="42" xfId="2" applyNumberFormat="1" applyFont="1" applyFill="1" applyBorder="1" applyAlignment="1"/>
    <xf numFmtId="166" fontId="19" fillId="2" borderId="16" xfId="2" applyNumberFormat="1" applyFont="1" applyFill="1" applyBorder="1" applyAlignment="1"/>
    <xf numFmtId="166" fontId="19" fillId="2" borderId="62" xfId="2" applyNumberFormat="1" applyFont="1" applyFill="1" applyBorder="1" applyAlignment="1"/>
    <xf numFmtId="166" fontId="2" fillId="2" borderId="63" xfId="2" applyNumberFormat="1" applyFont="1" applyFill="1" applyBorder="1" applyAlignment="1">
      <alignment vertical="center"/>
    </xf>
    <xf numFmtId="166" fontId="19" fillId="2" borderId="18" xfId="2" applyNumberFormat="1" applyFont="1" applyFill="1" applyBorder="1" applyAlignment="1"/>
    <xf numFmtId="166" fontId="19" fillId="2" borderId="17" xfId="2" applyNumberFormat="1" applyFont="1" applyFill="1" applyBorder="1" applyAlignment="1"/>
    <xf numFmtId="166" fontId="19" fillId="2" borderId="27" xfId="2" applyNumberFormat="1" applyFont="1" applyFill="1" applyBorder="1" applyAlignment="1"/>
    <xf numFmtId="0" fontId="7" fillId="2" borderId="64" xfId="3" applyFont="1" applyFill="1" applyBorder="1" applyAlignment="1" applyProtection="1">
      <alignment horizontal="center" vertical="center" wrapText="1"/>
      <protection locked="0"/>
    </xf>
    <xf numFmtId="0" fontId="27" fillId="2" borderId="28" xfId="0" applyFont="1" applyFill="1" applyBorder="1" applyAlignment="1">
      <alignment horizontal="left" vertical="center" wrapText="1"/>
    </xf>
    <xf numFmtId="166" fontId="19" fillId="2" borderId="33" xfId="2" applyNumberFormat="1" applyFont="1" applyFill="1" applyBorder="1" applyAlignment="1"/>
    <xf numFmtId="0" fontId="20" fillId="2" borderId="43" xfId="3" applyFont="1" applyFill="1" applyBorder="1" applyAlignment="1" applyProtection="1">
      <alignment horizontal="right" vertical="center" wrapText="1"/>
      <protection locked="0"/>
    </xf>
    <xf numFmtId="0" fontId="20" fillId="2" borderId="52" xfId="3" applyFont="1" applyFill="1" applyBorder="1" applyAlignment="1" applyProtection="1">
      <alignment horizontal="right" vertical="center" wrapText="1"/>
      <protection locked="0"/>
    </xf>
    <xf numFmtId="0" fontId="20" fillId="2" borderId="53" xfId="3" applyFont="1" applyFill="1" applyBorder="1" applyAlignment="1" applyProtection="1">
      <alignment horizontal="right" vertical="center" wrapText="1"/>
      <protection locked="0"/>
    </xf>
    <xf numFmtId="0" fontId="1" fillId="2" borderId="37" xfId="0" applyFont="1" applyFill="1" applyBorder="1" applyAlignment="1">
      <alignment horizontal="center"/>
    </xf>
    <xf numFmtId="0" fontId="1" fillId="2" borderId="37" xfId="0" applyFont="1" applyFill="1" applyBorder="1"/>
    <xf numFmtId="166" fontId="24" fillId="2" borderId="41" xfId="2" applyNumberFormat="1" applyFont="1" applyFill="1" applyBorder="1" applyAlignment="1"/>
    <xf numFmtId="166" fontId="19" fillId="2" borderId="13" xfId="2" applyNumberFormat="1" applyFont="1" applyFill="1" applyBorder="1" applyAlignment="1"/>
    <xf numFmtId="166" fontId="19" fillId="2" borderId="14" xfId="2" applyNumberFormat="1" applyFont="1" applyFill="1" applyBorder="1" applyAlignment="1"/>
    <xf numFmtId="166" fontId="19" fillId="2" borderId="12" xfId="2" applyNumberFormat="1" applyFont="1" applyFill="1" applyBorder="1" applyAlignment="1"/>
    <xf numFmtId="166" fontId="19" fillId="2" borderId="30" xfId="2" applyNumberFormat="1" applyFont="1" applyFill="1" applyBorder="1" applyAlignment="1"/>
    <xf numFmtId="166" fontId="19" fillId="2" borderId="40" xfId="2" applyNumberFormat="1" applyFont="1" applyFill="1" applyBorder="1" applyAlignment="1"/>
    <xf numFmtId="0" fontId="33" fillId="2" borderId="0" xfId="0" applyFont="1" applyFill="1"/>
    <xf numFmtId="0" fontId="34" fillId="2" borderId="0" xfId="0" applyFont="1" applyFill="1"/>
    <xf numFmtId="0" fontId="35" fillId="2" borderId="0" xfId="0" applyFont="1" applyFill="1"/>
    <xf numFmtId="0" fontId="34" fillId="2" borderId="0" xfId="0" applyFont="1" applyFill="1" applyAlignment="1">
      <alignment horizontal="center"/>
    </xf>
    <xf numFmtId="166" fontId="36" fillId="2" borderId="0" xfId="2" applyNumberFormat="1" applyFont="1" applyFill="1"/>
    <xf numFmtId="0" fontId="0" fillId="2" borderId="0" xfId="0" applyFill="1"/>
    <xf numFmtId="166" fontId="34" fillId="2" borderId="0" xfId="0" applyNumberFormat="1" applyFont="1" applyFill="1"/>
    <xf numFmtId="166" fontId="1" fillId="2" borderId="0" xfId="0" applyNumberFormat="1" applyFont="1" applyFill="1"/>
    <xf numFmtId="0" fontId="7" fillId="2" borderId="0" xfId="0" applyFont="1" applyFill="1"/>
    <xf numFmtId="0" fontId="3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34" fillId="0" borderId="0" xfId="0" applyFont="1"/>
    <xf numFmtId="0" fontId="34" fillId="0" borderId="0" xfId="0" applyFont="1" applyAlignment="1">
      <alignment horizontal="center"/>
    </xf>
    <xf numFmtId="43" fontId="1" fillId="2" borderId="0" xfId="0" applyNumberFormat="1" applyFont="1" applyFill="1"/>
    <xf numFmtId="0" fontId="36" fillId="0" borderId="0" xfId="0" applyFont="1"/>
  </cellXfs>
  <cellStyles count="5">
    <cellStyle name="Comma 2" xfId="2"/>
    <cellStyle name="Hyperlink" xfId="1" builtinId="8"/>
    <cellStyle name="Normal" xfId="0" builtinId="0"/>
    <cellStyle name="Normal 11" xfId="4"/>
    <cellStyle name="Paprasta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SERVER\Documents\EKOPARTNERIS\VKEKK\2015%20m.%20Ekopartneris_Nusidevejimo%20pozicijos_2016.03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DAS 15. Sąnaudų ataskaita"/>
      <sheetName val="Nusidevejimo pozicijos"/>
    </sheetNames>
    <sheetDataSet>
      <sheetData sheetId="0"/>
      <sheetData sheetId="1">
        <row r="3">
          <cell r="A3" t="str">
            <v>1148 Programinės įrangos amortizacija</v>
          </cell>
          <cell r="B3">
            <v>0</v>
          </cell>
          <cell r="C3">
            <v>0</v>
          </cell>
          <cell r="D3">
            <v>0</v>
          </cell>
          <cell r="E3">
            <v>632.85</v>
          </cell>
          <cell r="F3">
            <v>509.93</v>
          </cell>
          <cell r="G3">
            <v>154.51999999999998</v>
          </cell>
          <cell r="H3">
            <v>355.41</v>
          </cell>
          <cell r="I3">
            <v>632.85</v>
          </cell>
          <cell r="J3">
            <v>17.57</v>
          </cell>
          <cell r="K3">
            <v>0</v>
          </cell>
          <cell r="L3">
            <v>0</v>
          </cell>
          <cell r="M3">
            <v>154.51999999999998</v>
          </cell>
          <cell r="N3">
            <v>632.85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355.41</v>
          </cell>
          <cell r="V3">
            <v>163.59000000000003</v>
          </cell>
          <cell r="W3">
            <v>191.52999999999997</v>
          </cell>
        </row>
        <row r="4">
          <cell r="A4">
            <v>3</v>
          </cell>
          <cell r="B4" t="str">
            <v>Stekas-apskaita MIDI versija</v>
          </cell>
          <cell r="C4">
            <v>41505</v>
          </cell>
          <cell r="D4">
            <v>3</v>
          </cell>
          <cell r="E4">
            <v>173.77</v>
          </cell>
          <cell r="F4">
            <v>96.66</v>
          </cell>
          <cell r="G4">
            <v>57.84</v>
          </cell>
          <cell r="H4">
            <v>38.82</v>
          </cell>
          <cell r="I4">
            <v>173.77</v>
          </cell>
          <cell r="J4">
            <v>4.82</v>
          </cell>
          <cell r="K4">
            <v>0</v>
          </cell>
          <cell r="L4">
            <v>0</v>
          </cell>
          <cell r="M4">
            <v>57.84</v>
          </cell>
          <cell r="N4">
            <v>173.77</v>
          </cell>
          <cell r="O4">
            <v>0</v>
          </cell>
          <cell r="P4">
            <v>0</v>
          </cell>
          <cell r="Q4">
            <v>0</v>
          </cell>
          <cell r="U4">
            <v>38.82</v>
          </cell>
          <cell r="V4">
            <v>0</v>
          </cell>
          <cell r="W4">
            <v>38.53</v>
          </cell>
        </row>
        <row r="5">
          <cell r="A5">
            <v>6</v>
          </cell>
          <cell r="B5" t="str">
            <v>Programa Microsoft FQC-08289 Windows 7</v>
          </cell>
          <cell r="C5">
            <v>41809</v>
          </cell>
          <cell r="D5">
            <v>3</v>
          </cell>
          <cell r="E5">
            <v>107.47</v>
          </cell>
          <cell r="F5">
            <v>89.55</v>
          </cell>
          <cell r="G5">
            <v>35.76</v>
          </cell>
          <cell r="H5">
            <v>53.79</v>
          </cell>
          <cell r="I5">
            <v>107.47</v>
          </cell>
          <cell r="J5">
            <v>2.98</v>
          </cell>
          <cell r="K5">
            <v>0</v>
          </cell>
          <cell r="L5">
            <v>0</v>
          </cell>
          <cell r="M5">
            <v>35.76</v>
          </cell>
          <cell r="N5">
            <v>107.47</v>
          </cell>
          <cell r="O5">
            <v>0</v>
          </cell>
          <cell r="P5">
            <v>0</v>
          </cell>
          <cell r="Q5">
            <v>0</v>
          </cell>
          <cell r="U5">
            <v>53.79</v>
          </cell>
          <cell r="V5">
            <v>18.03</v>
          </cell>
          <cell r="W5">
            <v>35.76</v>
          </cell>
        </row>
        <row r="6">
          <cell r="A6">
            <v>7</v>
          </cell>
          <cell r="B6" t="str">
            <v>Programa Microsoft Office Home and Business</v>
          </cell>
          <cell r="C6">
            <v>41809</v>
          </cell>
          <cell r="D6">
            <v>3</v>
          </cell>
          <cell r="E6">
            <v>167.31</v>
          </cell>
          <cell r="F6">
            <v>139.42000000000002</v>
          </cell>
          <cell r="G6">
            <v>55.8</v>
          </cell>
          <cell r="H6">
            <v>83.62</v>
          </cell>
          <cell r="I6">
            <v>167.31</v>
          </cell>
          <cell r="J6">
            <v>4.6499999999999995</v>
          </cell>
          <cell r="K6">
            <v>0</v>
          </cell>
          <cell r="L6">
            <v>0</v>
          </cell>
          <cell r="M6">
            <v>55.8</v>
          </cell>
          <cell r="N6">
            <v>167.31</v>
          </cell>
          <cell r="O6">
            <v>0</v>
          </cell>
          <cell r="P6">
            <v>0</v>
          </cell>
          <cell r="Q6">
            <v>0</v>
          </cell>
          <cell r="U6">
            <v>83.62</v>
          </cell>
          <cell r="V6">
            <v>27.820000000000007</v>
          </cell>
          <cell r="W6">
            <v>55.8</v>
          </cell>
        </row>
        <row r="7">
          <cell r="A7">
            <v>38</v>
          </cell>
          <cell r="B7" t="str">
            <v>Programinė įranga Microsoft T5D-02374 Office</v>
          </cell>
          <cell r="C7">
            <v>42318</v>
          </cell>
          <cell r="D7">
            <v>3</v>
          </cell>
          <cell r="E7">
            <v>184.3</v>
          </cell>
          <cell r="F7">
            <v>184.3</v>
          </cell>
          <cell r="G7">
            <v>5.12</v>
          </cell>
          <cell r="H7">
            <v>179.18</v>
          </cell>
          <cell r="I7">
            <v>184.3</v>
          </cell>
          <cell r="J7">
            <v>5.12</v>
          </cell>
          <cell r="K7">
            <v>0</v>
          </cell>
          <cell r="L7">
            <v>0</v>
          </cell>
          <cell r="M7">
            <v>5.12</v>
          </cell>
          <cell r="N7">
            <v>184.3</v>
          </cell>
          <cell r="O7">
            <v>0</v>
          </cell>
          <cell r="P7">
            <v>0</v>
          </cell>
          <cell r="Q7">
            <v>0</v>
          </cell>
          <cell r="U7">
            <v>179.18</v>
          </cell>
          <cell r="V7">
            <v>117.74000000000001</v>
          </cell>
          <cell r="W7">
            <v>61.44</v>
          </cell>
        </row>
        <row r="8">
          <cell r="A8" t="str">
            <v>11580 Kitas nematerialus turtas</v>
          </cell>
          <cell r="B8">
            <v>0</v>
          </cell>
          <cell r="C8">
            <v>0</v>
          </cell>
          <cell r="D8">
            <v>0</v>
          </cell>
          <cell r="E8">
            <v>221333.06</v>
          </cell>
          <cell r="F8">
            <v>221074.81</v>
          </cell>
          <cell r="G8">
            <v>15039.6</v>
          </cell>
          <cell r="H8">
            <v>206035.21</v>
          </cell>
          <cell r="I8">
            <v>221333.06</v>
          </cell>
          <cell r="J8">
            <v>3695.34</v>
          </cell>
          <cell r="K8">
            <v>0</v>
          </cell>
          <cell r="L8">
            <v>0</v>
          </cell>
          <cell r="M8">
            <v>15039.6</v>
          </cell>
          <cell r="N8">
            <v>221333.06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206035.21</v>
          </cell>
          <cell r="V8">
            <v>161691.13</v>
          </cell>
          <cell r="W8">
            <v>44344.08</v>
          </cell>
        </row>
        <row r="9">
          <cell r="A9">
            <v>4</v>
          </cell>
          <cell r="B9" t="str">
            <v>Interneto svetainė</v>
          </cell>
          <cell r="C9">
            <v>41759</v>
          </cell>
          <cell r="D9">
            <v>4</v>
          </cell>
          <cell r="E9">
            <v>1549.47</v>
          </cell>
          <cell r="F9">
            <v>1291.22</v>
          </cell>
          <cell r="G9">
            <v>387.36</v>
          </cell>
          <cell r="H9">
            <v>903.86</v>
          </cell>
          <cell r="I9">
            <v>1549.47</v>
          </cell>
          <cell r="J9">
            <v>32.28</v>
          </cell>
          <cell r="K9">
            <v>0</v>
          </cell>
          <cell r="L9">
            <v>0</v>
          </cell>
          <cell r="M9">
            <v>387.36</v>
          </cell>
          <cell r="N9">
            <v>1549.47</v>
          </cell>
          <cell r="O9">
            <v>0</v>
          </cell>
          <cell r="P9">
            <v>0</v>
          </cell>
          <cell r="Q9">
            <v>0</v>
          </cell>
          <cell r="U9">
            <v>903.86</v>
          </cell>
          <cell r="V9">
            <v>516.5</v>
          </cell>
          <cell r="W9">
            <v>387.36</v>
          </cell>
        </row>
        <row r="10">
          <cell r="A10">
            <v>12</v>
          </cell>
          <cell r="B10" t="str">
            <v>Teisė (termofikaciniai vamzdynai)</v>
          </cell>
          <cell r="C10">
            <v>42247</v>
          </cell>
          <cell r="D10">
            <v>5</v>
          </cell>
          <cell r="E10">
            <v>219783.59</v>
          </cell>
          <cell r="F10">
            <v>219783.59</v>
          </cell>
          <cell r="G10">
            <v>14652.24</v>
          </cell>
          <cell r="H10">
            <v>205131.35</v>
          </cell>
          <cell r="I10">
            <v>219783.59</v>
          </cell>
          <cell r="J10">
            <v>3663.06</v>
          </cell>
          <cell r="K10">
            <v>0</v>
          </cell>
          <cell r="L10">
            <v>0</v>
          </cell>
          <cell r="M10">
            <v>14652.24</v>
          </cell>
          <cell r="N10">
            <v>219783.59</v>
          </cell>
          <cell r="O10">
            <v>0</v>
          </cell>
          <cell r="P10">
            <v>0</v>
          </cell>
          <cell r="Q10">
            <v>0</v>
          </cell>
          <cell r="U10">
            <v>205131.35</v>
          </cell>
          <cell r="V10">
            <v>161174.63</v>
          </cell>
          <cell r="W10">
            <v>43956.72</v>
          </cell>
        </row>
        <row r="11">
          <cell r="A11" t="str">
            <v>12107 Pastatų įsigijimo savikainos</v>
          </cell>
          <cell r="B11">
            <v>0</v>
          </cell>
          <cell r="C11">
            <v>0</v>
          </cell>
          <cell r="D11">
            <v>0</v>
          </cell>
          <cell r="E11">
            <v>1845362.48</v>
          </cell>
          <cell r="F11">
            <v>1845362.48</v>
          </cell>
          <cell r="G11">
            <v>14245.28</v>
          </cell>
          <cell r="H11">
            <v>1831117.2</v>
          </cell>
          <cell r="I11">
            <v>1845362.48</v>
          </cell>
          <cell r="J11">
            <v>3561.9245179012346</v>
          </cell>
          <cell r="K11">
            <v>1222.31</v>
          </cell>
          <cell r="L11">
            <v>14667.72</v>
          </cell>
          <cell r="M11">
            <v>9356.0400000000009</v>
          </cell>
          <cell r="N11">
            <v>1212606.5163332464</v>
          </cell>
          <cell r="O11">
            <v>632755.96366675384</v>
          </cell>
          <cell r="P11">
            <v>4889.26</v>
          </cell>
          <cell r="Q11">
            <v>627866.70366675395</v>
          </cell>
          <cell r="R11">
            <v>0</v>
          </cell>
          <cell r="S11">
            <v>0</v>
          </cell>
          <cell r="T11">
            <v>0</v>
          </cell>
          <cell r="U11">
            <v>1831117.2</v>
          </cell>
          <cell r="V11">
            <v>1788374.1057851852</v>
          </cell>
          <cell r="W11">
            <v>42735.840000000004</v>
          </cell>
        </row>
        <row r="12">
          <cell r="A12">
            <v>13</v>
          </cell>
          <cell r="B12" t="str">
            <v xml:space="preserve">Biokuro katilinė 3 F1/g </v>
          </cell>
          <cell r="C12">
            <v>42247</v>
          </cell>
          <cell r="D12">
            <v>50</v>
          </cell>
          <cell r="E12">
            <v>1524387.34</v>
          </cell>
          <cell r="F12">
            <v>1524387.34</v>
          </cell>
          <cell r="G12">
            <v>10162.6</v>
          </cell>
          <cell r="H12">
            <v>1514224.74</v>
          </cell>
          <cell r="I12">
            <v>1524387.34</v>
          </cell>
          <cell r="J12">
            <v>2540.6450833333333</v>
          </cell>
          <cell r="K12">
            <v>872</v>
          </cell>
          <cell r="L12">
            <v>10464</v>
          </cell>
          <cell r="M12">
            <v>6674.6</v>
          </cell>
          <cell r="N12">
            <v>1001857.2306593831</v>
          </cell>
          <cell r="O12">
            <v>522530.10934061703</v>
          </cell>
          <cell r="P12">
            <v>3488</v>
          </cell>
          <cell r="Q12">
            <v>519042.10934061703</v>
          </cell>
          <cell r="U12">
            <v>1514224.74</v>
          </cell>
          <cell r="V12">
            <v>1483736.9990000001</v>
          </cell>
          <cell r="W12">
            <v>30487.8</v>
          </cell>
        </row>
        <row r="13">
          <cell r="A13">
            <v>14</v>
          </cell>
          <cell r="B13" t="str">
            <v>Kaminas k1 ( Dūmtraukiai mūriniai ir gelžbetoniniai) 40 m</v>
          </cell>
          <cell r="C13">
            <v>42247</v>
          </cell>
          <cell r="D13">
            <v>25</v>
          </cell>
          <cell r="E13">
            <v>124000</v>
          </cell>
          <cell r="F13">
            <v>124000</v>
          </cell>
          <cell r="G13">
            <v>1653.32</v>
          </cell>
          <cell r="H13">
            <v>122346.68</v>
          </cell>
          <cell r="I13">
            <v>124000</v>
          </cell>
          <cell r="J13">
            <v>413.3323666666667</v>
          </cell>
          <cell r="K13">
            <v>141.86000000000001</v>
          </cell>
          <cell r="L13">
            <v>1702.3200000000002</v>
          </cell>
          <cell r="M13">
            <v>1085.8799999999999</v>
          </cell>
          <cell r="N13">
            <v>81417.245673863115</v>
          </cell>
          <cell r="O13">
            <v>42582.754326136885</v>
          </cell>
          <cell r="P13">
            <v>567.46</v>
          </cell>
          <cell r="Q13">
            <v>42015.294326136886</v>
          </cell>
          <cell r="U13">
            <v>122346.68</v>
          </cell>
          <cell r="V13">
            <v>117386.69159999999</v>
          </cell>
          <cell r="W13">
            <v>4959.96</v>
          </cell>
        </row>
        <row r="14">
          <cell r="A14">
            <v>15</v>
          </cell>
          <cell r="B14" t="str">
            <v>Kiti statiniai - aikštelė, b4,b5, b6 , atraminė sienutė t6, tvora t7  (Keliai, aikštelės, šaligatviai ir tvoros) biokuro katilinės priklausinys</v>
          </cell>
          <cell r="C14">
            <v>42247</v>
          </cell>
          <cell r="D14">
            <v>27</v>
          </cell>
          <cell r="E14">
            <v>196975.14</v>
          </cell>
          <cell r="F14">
            <v>196975.13999999998</v>
          </cell>
          <cell r="G14">
            <v>2429.36</v>
          </cell>
          <cell r="H14">
            <v>194545.78</v>
          </cell>
          <cell r="I14">
            <v>196975.14</v>
          </cell>
          <cell r="J14">
            <v>607.94706790123462</v>
          </cell>
          <cell r="K14">
            <v>208.45</v>
          </cell>
          <cell r="L14">
            <v>2501.3999999999996</v>
          </cell>
          <cell r="M14">
            <v>1595.5600000000002</v>
          </cell>
          <cell r="N14">
            <v>129332.04</v>
          </cell>
          <cell r="O14">
            <v>67643.10000000002</v>
          </cell>
          <cell r="P14">
            <v>833.8</v>
          </cell>
          <cell r="Q14">
            <v>66809.300000000017</v>
          </cell>
          <cell r="U14">
            <v>194545.78</v>
          </cell>
          <cell r="V14">
            <v>187250.41518518518</v>
          </cell>
          <cell r="W14">
            <v>7288.08</v>
          </cell>
        </row>
        <row r="15">
          <cell r="A15" t="str">
            <v>12137 Statinių įsigijimo savikainos</v>
          </cell>
          <cell r="B15">
            <v>0</v>
          </cell>
          <cell r="C15">
            <v>0</v>
          </cell>
          <cell r="D15">
            <v>0</v>
          </cell>
          <cell r="E15">
            <v>75971.850000000006</v>
          </cell>
          <cell r="F15">
            <v>75971.850000000006</v>
          </cell>
          <cell r="G15">
            <v>843.28</v>
          </cell>
          <cell r="H15">
            <v>75128.570000000007</v>
          </cell>
          <cell r="I15">
            <v>0</v>
          </cell>
          <cell r="J15">
            <v>210.82</v>
          </cell>
          <cell r="K15">
            <v>0</v>
          </cell>
          <cell r="L15">
            <v>0</v>
          </cell>
          <cell r="M15">
            <v>843.28</v>
          </cell>
          <cell r="N15">
            <v>75971.850000000006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75128.570000000007</v>
          </cell>
          <cell r="V15">
            <v>72598.73000000001</v>
          </cell>
          <cell r="W15">
            <v>2529.84</v>
          </cell>
        </row>
        <row r="16">
          <cell r="A16">
            <v>16</v>
          </cell>
          <cell r="B16" t="str">
            <v>Vandentiekio tinklai 1-20, ilgis  277,42 m.</v>
          </cell>
          <cell r="C16">
            <v>42247</v>
          </cell>
          <cell r="D16">
            <v>30</v>
          </cell>
          <cell r="E16">
            <v>42619.41</v>
          </cell>
          <cell r="F16">
            <v>42619.41</v>
          </cell>
          <cell r="G16">
            <v>473.08</v>
          </cell>
          <cell r="H16">
            <v>42146.33</v>
          </cell>
          <cell r="I16">
            <v>0</v>
          </cell>
          <cell r="J16">
            <v>118.27</v>
          </cell>
          <cell r="K16">
            <v>0</v>
          </cell>
          <cell r="L16">
            <v>0</v>
          </cell>
          <cell r="M16">
            <v>473.08</v>
          </cell>
          <cell r="N16">
            <v>42619.41</v>
          </cell>
          <cell r="O16">
            <v>0</v>
          </cell>
          <cell r="P16">
            <v>0</v>
          </cell>
          <cell r="Q16">
            <v>0</v>
          </cell>
          <cell r="U16">
            <v>42146.33</v>
          </cell>
          <cell r="V16">
            <v>40727.090000000004</v>
          </cell>
          <cell r="W16">
            <v>1419.24</v>
          </cell>
        </row>
        <row r="17">
          <cell r="A17">
            <v>17</v>
          </cell>
          <cell r="B17" t="str">
            <v>Buitinių nuotekų tinklai 1-9, ilgis  116,82 m</v>
          </cell>
          <cell r="C17">
            <v>42247</v>
          </cell>
          <cell r="D17">
            <v>30</v>
          </cell>
          <cell r="E17">
            <v>11686.22</v>
          </cell>
          <cell r="F17">
            <v>11686.22</v>
          </cell>
          <cell r="G17">
            <v>129.72</v>
          </cell>
          <cell r="H17">
            <v>11556.5</v>
          </cell>
          <cell r="I17">
            <v>0</v>
          </cell>
          <cell r="J17">
            <v>32.43</v>
          </cell>
          <cell r="K17">
            <v>0</v>
          </cell>
          <cell r="L17">
            <v>0</v>
          </cell>
          <cell r="M17">
            <v>129.72</v>
          </cell>
          <cell r="N17">
            <v>11686.22</v>
          </cell>
          <cell r="O17">
            <v>0</v>
          </cell>
          <cell r="P17">
            <v>0</v>
          </cell>
          <cell r="Q17">
            <v>0</v>
          </cell>
          <cell r="U17">
            <v>11556.5</v>
          </cell>
          <cell r="V17">
            <v>11167.34</v>
          </cell>
          <cell r="W17">
            <v>389.16</v>
          </cell>
        </row>
        <row r="18">
          <cell r="A18">
            <v>18</v>
          </cell>
          <cell r="B18" t="str">
            <v>Lietaus nuotekų 1-13, ilgis  149,89 m</v>
          </cell>
          <cell r="C18">
            <v>42247</v>
          </cell>
          <cell r="D18">
            <v>30</v>
          </cell>
          <cell r="E18">
            <v>21666.22</v>
          </cell>
          <cell r="F18">
            <v>21666.22</v>
          </cell>
          <cell r="G18">
            <v>240.48</v>
          </cell>
          <cell r="H18">
            <v>21425.74</v>
          </cell>
          <cell r="I18">
            <v>0</v>
          </cell>
          <cell r="J18">
            <v>60.12</v>
          </cell>
          <cell r="K18">
            <v>0</v>
          </cell>
          <cell r="L18">
            <v>0</v>
          </cell>
          <cell r="M18">
            <v>240.48</v>
          </cell>
          <cell r="N18">
            <v>21666.22</v>
          </cell>
          <cell r="O18">
            <v>0</v>
          </cell>
          <cell r="P18">
            <v>0</v>
          </cell>
          <cell r="Q18">
            <v>0</v>
          </cell>
          <cell r="U18">
            <v>21425.74</v>
          </cell>
          <cell r="V18">
            <v>20704.300000000003</v>
          </cell>
          <cell r="W18">
            <v>721.44</v>
          </cell>
        </row>
        <row r="19">
          <cell r="A19" t="str">
            <v>12370 Įrangos įsigijimo savikainos</v>
          </cell>
          <cell r="B19">
            <v>0</v>
          </cell>
          <cell r="C19">
            <v>0</v>
          </cell>
          <cell r="D19">
            <v>0</v>
          </cell>
          <cell r="E19">
            <v>726485.79</v>
          </cell>
          <cell r="F19">
            <v>725903.65999999992</v>
          </cell>
          <cell r="G19">
            <v>35057.289999999994</v>
          </cell>
          <cell r="H19">
            <v>690846.37</v>
          </cell>
          <cell r="I19">
            <v>722796.48</v>
          </cell>
          <cell r="J19">
            <v>8689.0902976190464</v>
          </cell>
          <cell r="K19">
            <v>2798.56</v>
          </cell>
          <cell r="L19">
            <v>33582.719999999994</v>
          </cell>
          <cell r="M19">
            <v>23873.012916666663</v>
          </cell>
          <cell r="N19">
            <v>491347.47341616667</v>
          </cell>
          <cell r="O19">
            <v>235138.31658383331</v>
          </cell>
          <cell r="P19">
            <v>11194.24</v>
          </cell>
          <cell r="Q19">
            <v>223944.07658383329</v>
          </cell>
          <cell r="R19">
            <v>0</v>
          </cell>
          <cell r="S19">
            <v>0</v>
          </cell>
          <cell r="T19">
            <v>0</v>
          </cell>
          <cell r="U19">
            <v>690846.37</v>
          </cell>
          <cell r="V19">
            <v>587125.53684523806</v>
          </cell>
          <cell r="W19">
            <v>104230.32</v>
          </cell>
        </row>
        <row r="20">
          <cell r="A20">
            <v>5</v>
          </cell>
          <cell r="B20" t="str">
            <v>Kompiuteris DELL Inspiron 15R</v>
          </cell>
          <cell r="C20">
            <v>41809</v>
          </cell>
          <cell r="D20">
            <v>3</v>
          </cell>
          <cell r="E20">
            <v>622.08000000000004</v>
          </cell>
          <cell r="F20">
            <v>518.46</v>
          </cell>
          <cell r="G20">
            <v>207.24</v>
          </cell>
          <cell r="H20">
            <v>311.22000000000003</v>
          </cell>
          <cell r="I20">
            <v>0</v>
          </cell>
          <cell r="J20">
            <v>17.27</v>
          </cell>
          <cell r="K20">
            <v>0</v>
          </cell>
          <cell r="L20">
            <v>0</v>
          </cell>
          <cell r="M20">
            <v>207.24</v>
          </cell>
          <cell r="N20">
            <v>622.08000000000004</v>
          </cell>
          <cell r="O20">
            <v>0</v>
          </cell>
          <cell r="P20">
            <v>0</v>
          </cell>
          <cell r="Q20">
            <v>0</v>
          </cell>
          <cell r="U20">
            <v>311.22000000000003</v>
          </cell>
          <cell r="V20">
            <v>103.98000000000002</v>
          </cell>
          <cell r="W20">
            <v>207.24</v>
          </cell>
        </row>
        <row r="21">
          <cell r="A21">
            <v>8</v>
          </cell>
          <cell r="B21" t="str">
            <v>Kompiuteris HP Probook 450 G2</v>
          </cell>
          <cell r="C21">
            <v>42083</v>
          </cell>
          <cell r="D21">
            <v>4</v>
          </cell>
          <cell r="E21">
            <v>1063.23</v>
          </cell>
          <cell r="F21">
            <v>1063.23</v>
          </cell>
          <cell r="G21">
            <v>265.5</v>
          </cell>
          <cell r="H21">
            <v>797.73</v>
          </cell>
          <cell r="I21">
            <v>0</v>
          </cell>
          <cell r="J21">
            <v>29.5</v>
          </cell>
          <cell r="K21">
            <v>0</v>
          </cell>
          <cell r="L21">
            <v>0</v>
          </cell>
          <cell r="M21">
            <v>265.5</v>
          </cell>
          <cell r="N21">
            <v>1063.23</v>
          </cell>
          <cell r="O21">
            <v>0</v>
          </cell>
          <cell r="P21">
            <v>0</v>
          </cell>
          <cell r="Q21">
            <v>0</v>
          </cell>
          <cell r="U21">
            <v>797.73</v>
          </cell>
          <cell r="V21">
            <v>443.73</v>
          </cell>
          <cell r="W21">
            <v>354</v>
          </cell>
        </row>
        <row r="22">
          <cell r="A22">
            <v>9</v>
          </cell>
          <cell r="B22" t="str">
            <v>Kampinis stalas su priestaliu (vadovo)</v>
          </cell>
          <cell r="C22">
            <v>42132</v>
          </cell>
          <cell r="D22">
            <v>10</v>
          </cell>
          <cell r="E22">
            <v>621</v>
          </cell>
          <cell r="F22">
            <v>621</v>
          </cell>
          <cell r="G22">
            <v>60.34</v>
          </cell>
          <cell r="H22">
            <v>560.66</v>
          </cell>
          <cell r="I22">
            <v>0</v>
          </cell>
          <cell r="J22">
            <v>8.620000000000001</v>
          </cell>
          <cell r="K22">
            <v>0</v>
          </cell>
          <cell r="L22">
            <v>0</v>
          </cell>
          <cell r="M22">
            <v>60.34</v>
          </cell>
          <cell r="N22">
            <v>621</v>
          </cell>
          <cell r="O22">
            <v>0</v>
          </cell>
          <cell r="P22">
            <v>0</v>
          </cell>
          <cell r="Q22">
            <v>0</v>
          </cell>
          <cell r="U22">
            <v>560.66</v>
          </cell>
          <cell r="V22">
            <v>457.21999999999997</v>
          </cell>
          <cell r="W22">
            <v>103.44</v>
          </cell>
        </row>
        <row r="23">
          <cell r="A23">
            <v>10</v>
          </cell>
          <cell r="B23" t="str">
            <v>Virtuvės komplektas</v>
          </cell>
          <cell r="C23">
            <v>42132</v>
          </cell>
          <cell r="D23">
            <v>10</v>
          </cell>
          <cell r="E23">
            <v>1055</v>
          </cell>
          <cell r="F23">
            <v>1055</v>
          </cell>
          <cell r="G23">
            <v>102.55</v>
          </cell>
          <cell r="H23">
            <v>952.45</v>
          </cell>
          <cell r="I23">
            <v>0</v>
          </cell>
          <cell r="J23">
            <v>14.65</v>
          </cell>
          <cell r="K23">
            <v>0</v>
          </cell>
          <cell r="L23">
            <v>0</v>
          </cell>
          <cell r="M23">
            <v>102.55</v>
          </cell>
          <cell r="N23">
            <v>1055</v>
          </cell>
          <cell r="O23">
            <v>0</v>
          </cell>
          <cell r="P23">
            <v>0</v>
          </cell>
          <cell r="Q23">
            <v>0</v>
          </cell>
          <cell r="U23">
            <v>952.45</v>
          </cell>
          <cell r="V23">
            <v>776.65000000000009</v>
          </cell>
          <cell r="W23">
            <v>175.8</v>
          </cell>
        </row>
        <row r="24">
          <cell r="A24">
            <v>11</v>
          </cell>
          <cell r="B24" t="str">
            <v>Šaldytuvas AEG SKS58200F0</v>
          </cell>
          <cell r="C24">
            <v>42132</v>
          </cell>
          <cell r="D24">
            <v>10</v>
          </cell>
          <cell r="E24">
            <v>328</v>
          </cell>
          <cell r="F24">
            <v>328</v>
          </cell>
          <cell r="G24">
            <v>31.85</v>
          </cell>
          <cell r="H24">
            <v>296.14999999999998</v>
          </cell>
          <cell r="I24">
            <v>0</v>
          </cell>
          <cell r="J24">
            <v>4.55</v>
          </cell>
          <cell r="K24">
            <v>0</v>
          </cell>
          <cell r="L24">
            <v>0</v>
          </cell>
          <cell r="M24">
            <v>31.85</v>
          </cell>
          <cell r="N24">
            <v>328</v>
          </cell>
          <cell r="O24">
            <v>0</v>
          </cell>
          <cell r="P24">
            <v>0</v>
          </cell>
          <cell r="Q24">
            <v>0</v>
          </cell>
          <cell r="U24">
            <v>296.14999999999998</v>
          </cell>
          <cell r="V24">
            <v>241.54999999999998</v>
          </cell>
          <cell r="W24">
            <v>54.6</v>
          </cell>
        </row>
        <row r="25">
          <cell r="A25">
            <v>35</v>
          </cell>
          <cell r="B25" t="str">
            <v>Šilumos apskaitos prietaisai</v>
          </cell>
          <cell r="C25">
            <v>42247</v>
          </cell>
          <cell r="D25">
            <v>7</v>
          </cell>
          <cell r="E25">
            <v>17082.87</v>
          </cell>
          <cell r="F25">
            <v>17082.87</v>
          </cell>
          <cell r="G25">
            <v>813.72</v>
          </cell>
          <cell r="H25">
            <v>16269.15</v>
          </cell>
          <cell r="I25">
            <v>17082.87</v>
          </cell>
          <cell r="J25">
            <v>203.3640476190476</v>
          </cell>
          <cell r="K25">
            <v>69.819999999999993</v>
          </cell>
          <cell r="L25">
            <v>837.83999999999992</v>
          </cell>
          <cell r="M25">
            <v>534.44000000000005</v>
          </cell>
          <cell r="N25">
            <v>11216.4534161667</v>
          </cell>
          <cell r="O25">
            <v>5866.4165838332992</v>
          </cell>
          <cell r="P25">
            <v>279.27999999999997</v>
          </cell>
          <cell r="Q25">
            <v>5587.1365838332995</v>
          </cell>
          <cell r="U25">
            <v>16269.15</v>
          </cell>
          <cell r="V25">
            <v>13828.781428571428</v>
          </cell>
          <cell r="W25">
            <v>2441.16</v>
          </cell>
        </row>
        <row r="26">
          <cell r="A26">
            <v>36</v>
          </cell>
          <cell r="B26" t="str">
            <v>Elektrotechniniai įrenginiai (skirstyklos, jėgos skydai, kabeliai, valdymo įranga)</v>
          </cell>
          <cell r="C26">
            <v>42247</v>
          </cell>
          <cell r="D26">
            <v>7</v>
          </cell>
          <cell r="E26">
            <v>704616.09</v>
          </cell>
          <cell r="F26">
            <v>704616.09</v>
          </cell>
          <cell r="G26">
            <v>33563.199999999997</v>
          </cell>
          <cell r="H26">
            <v>671052.89</v>
          </cell>
          <cell r="I26">
            <v>704616.09</v>
          </cell>
          <cell r="J26">
            <v>8388.2833333333328</v>
          </cell>
          <cell r="K26">
            <v>2728.74</v>
          </cell>
          <cell r="L26">
            <v>32744.879999999997</v>
          </cell>
          <cell r="M26">
            <v>22648.239999999998</v>
          </cell>
          <cell r="N26">
            <v>475344.18999999994</v>
          </cell>
          <cell r="O26">
            <v>229271.9</v>
          </cell>
          <cell r="P26">
            <v>10914.96</v>
          </cell>
          <cell r="Q26">
            <v>218356.94</v>
          </cell>
          <cell r="U26">
            <v>671052.89</v>
          </cell>
          <cell r="V26">
            <v>570393.49</v>
          </cell>
          <cell r="W26">
            <v>100689.60000000001</v>
          </cell>
        </row>
        <row r="27">
          <cell r="A27">
            <v>37</v>
          </cell>
          <cell r="B27" t="str">
            <v>Pūtikas 58OBTS</v>
          </cell>
          <cell r="C27">
            <v>42307</v>
          </cell>
          <cell r="D27">
            <v>8</v>
          </cell>
          <cell r="E27">
            <v>619.01</v>
          </cell>
          <cell r="F27">
            <v>619.01</v>
          </cell>
          <cell r="G27">
            <v>12.89</v>
          </cell>
          <cell r="H27">
            <v>606.12</v>
          </cell>
          <cell r="I27">
            <v>619.01</v>
          </cell>
          <cell r="J27">
            <v>12.89</v>
          </cell>
          <cell r="K27">
            <v>0</v>
          </cell>
          <cell r="L27">
            <v>0</v>
          </cell>
          <cell r="M27">
            <v>12.89</v>
          </cell>
          <cell r="N27">
            <v>619.01</v>
          </cell>
          <cell r="O27">
            <v>0</v>
          </cell>
          <cell r="P27">
            <v>0</v>
          </cell>
          <cell r="Q27">
            <v>0</v>
          </cell>
          <cell r="U27">
            <v>606.12</v>
          </cell>
          <cell r="V27">
            <v>451.44</v>
          </cell>
          <cell r="W27">
            <v>154.68</v>
          </cell>
        </row>
        <row r="28">
          <cell r="A28">
            <v>39</v>
          </cell>
          <cell r="B28" t="str">
            <v>Krūmapjovė 336 FR</v>
          </cell>
          <cell r="C28">
            <v>42571</v>
          </cell>
          <cell r="D28">
            <v>4</v>
          </cell>
          <cell r="E28">
            <v>478.51</v>
          </cell>
          <cell r="F28">
            <v>0</v>
          </cell>
          <cell r="G28">
            <v>0</v>
          </cell>
          <cell r="H28">
            <v>0</v>
          </cell>
          <cell r="I28">
            <v>478.51</v>
          </cell>
          <cell r="J28">
            <v>9.9629166666666666</v>
          </cell>
          <cell r="K28">
            <v>0</v>
          </cell>
          <cell r="L28">
            <v>0</v>
          </cell>
          <cell r="M28">
            <v>9.9629166666666666</v>
          </cell>
          <cell r="N28">
            <v>478.51</v>
          </cell>
          <cell r="O28">
            <v>0</v>
          </cell>
          <cell r="P28">
            <v>0</v>
          </cell>
          <cell r="Q28">
            <v>0</v>
          </cell>
          <cell r="U28">
            <v>0</v>
          </cell>
          <cell r="V28">
            <v>428.69541666666669</v>
          </cell>
          <cell r="W28">
            <v>49.8</v>
          </cell>
        </row>
        <row r="29">
          <cell r="A29" t="str">
            <v>12417 Įrengimų įsigijimo savikainos</v>
          </cell>
          <cell r="B29">
            <v>0</v>
          </cell>
          <cell r="C29">
            <v>0</v>
          </cell>
          <cell r="D29">
            <v>0</v>
          </cell>
          <cell r="E29">
            <v>2532912.7199999997</v>
          </cell>
          <cell r="F29">
            <v>2532912.7199999997</v>
          </cell>
          <cell r="G29">
            <v>57499.880000000005</v>
          </cell>
          <cell r="H29">
            <v>2475412.8400000003</v>
          </cell>
          <cell r="I29">
            <v>2532912.7199999997</v>
          </cell>
          <cell r="J29">
            <v>14375.940732638885</v>
          </cell>
          <cell r="K29">
            <v>4933.7855820393652</v>
          </cell>
          <cell r="L29">
            <v>59205.426984472389</v>
          </cell>
          <cell r="M29">
            <v>37764.737671842544</v>
          </cell>
          <cell r="N29">
            <v>1663086.9103594183</v>
          </cell>
          <cell r="O29">
            <v>869825.8096405816</v>
          </cell>
          <cell r="P29">
            <v>19735.13</v>
          </cell>
          <cell r="Q29">
            <v>850090.67964058148</v>
          </cell>
          <cell r="R29">
            <v>0</v>
          </cell>
          <cell r="S29">
            <v>0</v>
          </cell>
          <cell r="T29">
            <v>0</v>
          </cell>
          <cell r="U29">
            <v>2475412.8400000003</v>
          </cell>
          <cell r="V29">
            <v>2302901.5512083326</v>
          </cell>
          <cell r="W29">
            <v>172499.64</v>
          </cell>
        </row>
        <row r="30">
          <cell r="A30">
            <v>19</v>
          </cell>
          <cell r="B30" t="str">
            <v>Biokuro  katilinės vamzdynai</v>
          </cell>
          <cell r="C30">
            <v>42247</v>
          </cell>
          <cell r="D30">
            <v>30</v>
          </cell>
          <cell r="E30">
            <v>145000</v>
          </cell>
          <cell r="F30">
            <v>145000</v>
          </cell>
          <cell r="G30">
            <v>1609.48</v>
          </cell>
          <cell r="H30">
            <v>143390.51999999999</v>
          </cell>
          <cell r="I30">
            <v>145000</v>
          </cell>
          <cell r="J30">
            <v>402.77697222222218</v>
          </cell>
          <cell r="K30">
            <v>138.10285342712356</v>
          </cell>
          <cell r="L30">
            <v>1657.2342411254826</v>
          </cell>
          <cell r="M30">
            <v>1057.0685862915057</v>
          </cell>
          <cell r="N30">
            <v>95205.650183146383</v>
          </cell>
          <cell r="O30">
            <v>49794.349816853617</v>
          </cell>
          <cell r="P30">
            <v>552.41</v>
          </cell>
          <cell r="Q30">
            <v>49241.939816853614</v>
          </cell>
          <cell r="U30">
            <v>143390.51999999999</v>
          </cell>
          <cell r="V30">
            <v>138557.19633333333</v>
          </cell>
          <cell r="W30">
            <v>4828.4399999999996</v>
          </cell>
        </row>
        <row r="31">
          <cell r="A31">
            <v>20</v>
          </cell>
          <cell r="B31" t="str">
            <v>Biokuro katilinės dūmų vamzdynai (kanalai)</v>
          </cell>
          <cell r="C31">
            <v>42247</v>
          </cell>
          <cell r="D31">
            <v>30</v>
          </cell>
          <cell r="E31">
            <v>125000</v>
          </cell>
          <cell r="F31">
            <v>125000</v>
          </cell>
          <cell r="G31">
            <v>1387.48</v>
          </cell>
          <cell r="H31">
            <v>123612.52</v>
          </cell>
          <cell r="I31">
            <v>125000</v>
          </cell>
          <cell r="J31">
            <v>347.2214166666667</v>
          </cell>
          <cell r="K31">
            <v>119.05414589148455</v>
          </cell>
          <cell r="L31">
            <v>1428.6497506978146</v>
          </cell>
          <cell r="M31">
            <v>911.26341643406181</v>
          </cell>
          <cell r="N31">
            <v>82073.836364781368</v>
          </cell>
          <cell r="O31">
            <v>42926.163635218632</v>
          </cell>
          <cell r="P31">
            <v>476.22</v>
          </cell>
          <cell r="Q31">
            <v>42449.943635218631</v>
          </cell>
          <cell r="U31">
            <v>123612.52</v>
          </cell>
          <cell r="V31">
            <v>119445.863</v>
          </cell>
          <cell r="W31">
            <v>4162.4399999999996</v>
          </cell>
        </row>
        <row r="32">
          <cell r="A32">
            <v>21</v>
          </cell>
          <cell r="B32" t="str">
            <v>Ardyninės pakuros PKS-8.0 su oro padavimo sistemomis, hidraulika, maitinimo bunkeriais</v>
          </cell>
          <cell r="C32">
            <v>42247</v>
          </cell>
          <cell r="D32">
            <v>16</v>
          </cell>
          <cell r="E32">
            <v>397000</v>
          </cell>
          <cell r="F32">
            <v>397000</v>
          </cell>
          <cell r="G32">
            <v>8270.84</v>
          </cell>
          <cell r="H32">
            <v>388729.16</v>
          </cell>
          <cell r="I32">
            <v>397000</v>
          </cell>
          <cell r="J32">
            <v>2067.7068229166666</v>
          </cell>
          <cell r="K32">
            <v>709.67824394927766</v>
          </cell>
          <cell r="L32">
            <v>8516.1389273913319</v>
          </cell>
          <cell r="M32">
            <v>5432.1270242028895</v>
          </cell>
          <cell r="N32">
            <v>260666.50429454565</v>
          </cell>
          <cell r="O32">
            <v>136333.49570545435</v>
          </cell>
          <cell r="P32">
            <v>2838.71</v>
          </cell>
          <cell r="Q32">
            <v>133494.78570545436</v>
          </cell>
          <cell r="U32">
            <v>388729.16</v>
          </cell>
          <cell r="V32">
            <v>363916.67812499998</v>
          </cell>
          <cell r="W32">
            <v>24812.52</v>
          </cell>
        </row>
        <row r="33">
          <cell r="A33">
            <v>22</v>
          </cell>
          <cell r="B33" t="str">
            <v>Pelenų šalinimo įrengimai (transporteriai, skirstytuvai)</v>
          </cell>
          <cell r="C33">
            <v>42247</v>
          </cell>
          <cell r="D33">
            <v>16</v>
          </cell>
          <cell r="E33">
            <v>87000</v>
          </cell>
          <cell r="F33">
            <v>87000</v>
          </cell>
          <cell r="G33">
            <v>1812.48</v>
          </cell>
          <cell r="H33">
            <v>85187.520000000004</v>
          </cell>
          <cell r="I33">
            <v>87000</v>
          </cell>
          <cell r="J33">
            <v>453.12348958333337</v>
          </cell>
          <cell r="K33">
            <v>155.52102397479439</v>
          </cell>
          <cell r="L33">
            <v>1866.2522876975327</v>
          </cell>
          <cell r="M33">
            <v>1190.3959041008225</v>
          </cell>
          <cell r="N33">
            <v>57123.390109887834</v>
          </cell>
          <cell r="O33">
            <v>29876.609890112166</v>
          </cell>
          <cell r="P33">
            <v>622.08000000000004</v>
          </cell>
          <cell r="Q33">
            <v>29254.529890112164</v>
          </cell>
          <cell r="U33">
            <v>85187.520000000004</v>
          </cell>
          <cell r="V33">
            <v>79750.038125000006</v>
          </cell>
          <cell r="W33">
            <v>5437.44</v>
          </cell>
        </row>
        <row r="34">
          <cell r="A34">
            <v>23</v>
          </cell>
          <cell r="B34" t="str">
            <v>Multiciklonai</v>
          </cell>
          <cell r="C34">
            <v>42247</v>
          </cell>
          <cell r="D34">
            <v>16</v>
          </cell>
          <cell r="E34">
            <v>34300</v>
          </cell>
          <cell r="F34">
            <v>34300</v>
          </cell>
          <cell r="G34">
            <v>714.56</v>
          </cell>
          <cell r="H34">
            <v>33585.440000000002</v>
          </cell>
          <cell r="I34">
            <v>34300</v>
          </cell>
          <cell r="J34">
            <v>178.64432291666665</v>
          </cell>
          <cell r="K34">
            <v>61.314296579132204</v>
          </cell>
          <cell r="L34">
            <v>735.77155894958651</v>
          </cell>
          <cell r="M34">
            <v>469.30281368347113</v>
          </cell>
          <cell r="N34">
            <v>22521.06069849601</v>
          </cell>
          <cell r="O34">
            <v>11778.93930150399</v>
          </cell>
          <cell r="P34">
            <v>245.26</v>
          </cell>
          <cell r="Q34">
            <v>11533.679301503989</v>
          </cell>
          <cell r="U34">
            <v>33585.440000000002</v>
          </cell>
          <cell r="V34">
            <v>31441.708125000001</v>
          </cell>
          <cell r="W34">
            <v>2143.6799999999998</v>
          </cell>
        </row>
        <row r="35">
          <cell r="A35">
            <v>24</v>
          </cell>
          <cell r="B35" t="str">
            <v>Elektrostatinis dūmų valymo filtras</v>
          </cell>
          <cell r="C35">
            <v>42247</v>
          </cell>
          <cell r="D35">
            <v>16</v>
          </cell>
          <cell r="E35">
            <v>405000</v>
          </cell>
          <cell r="F35">
            <v>405000</v>
          </cell>
          <cell r="G35">
            <v>8437.48</v>
          </cell>
          <cell r="H35">
            <v>396562.52</v>
          </cell>
          <cell r="I35">
            <v>405000</v>
          </cell>
          <cell r="J35">
            <v>2109.3734895833336</v>
          </cell>
          <cell r="K35">
            <v>723.97907543249016</v>
          </cell>
          <cell r="L35">
            <v>8687.748905189881</v>
          </cell>
          <cell r="M35">
            <v>5541.5636982700389</v>
          </cell>
          <cell r="N35">
            <v>265919.22982189164</v>
          </cell>
          <cell r="O35">
            <v>139080.77017810836</v>
          </cell>
          <cell r="P35">
            <v>2895.92</v>
          </cell>
          <cell r="Q35">
            <v>136184.85017810835</v>
          </cell>
          <cell r="U35">
            <v>396562.52</v>
          </cell>
          <cell r="V35">
            <v>371250.03812500002</v>
          </cell>
          <cell r="W35">
            <v>25312.44</v>
          </cell>
        </row>
        <row r="36">
          <cell r="A36">
            <v>25</v>
          </cell>
          <cell r="B36" t="str">
            <v>Dūmų kondensacinis ekonomaizeris</v>
          </cell>
          <cell r="C36">
            <v>42247</v>
          </cell>
          <cell r="D36">
            <v>16</v>
          </cell>
          <cell r="E36">
            <v>312612.71999999997</v>
          </cell>
          <cell r="F36">
            <v>312612.72000000003</v>
          </cell>
          <cell r="G36">
            <v>6512.76</v>
          </cell>
          <cell r="H36">
            <v>306099.96000000002</v>
          </cell>
          <cell r="I36">
            <v>312612.71999999997</v>
          </cell>
          <cell r="J36">
            <v>1628.1897395833332</v>
          </cell>
          <cell r="K36">
            <v>558.82720331431426</v>
          </cell>
          <cell r="L36">
            <v>6705.9264397717707</v>
          </cell>
          <cell r="M36">
            <v>4277.4511867427427</v>
          </cell>
          <cell r="N36">
            <v>205258.59931362589</v>
          </cell>
          <cell r="O36">
            <v>107354.12068637408</v>
          </cell>
          <cell r="P36">
            <v>2235.31</v>
          </cell>
          <cell r="Q36">
            <v>105118.81068637408</v>
          </cell>
          <cell r="U36">
            <v>306099.96000000002</v>
          </cell>
          <cell r="V36">
            <v>286561.68312500004</v>
          </cell>
          <cell r="W36">
            <v>19538.28</v>
          </cell>
        </row>
        <row r="37">
          <cell r="A37">
            <v>26</v>
          </cell>
          <cell r="B37" t="str">
            <v>Šilumokaičiai</v>
          </cell>
          <cell r="C37">
            <v>42247</v>
          </cell>
          <cell r="D37">
            <v>16</v>
          </cell>
          <cell r="E37">
            <v>55500</v>
          </cell>
          <cell r="F37">
            <v>55500</v>
          </cell>
          <cell r="G37">
            <v>1156.24</v>
          </cell>
          <cell r="H37">
            <v>54343.76</v>
          </cell>
          <cell r="I37">
            <v>55500</v>
          </cell>
          <cell r="J37">
            <v>289.06098958333331</v>
          </cell>
          <cell r="K37">
            <v>99.211500009645249</v>
          </cell>
          <cell r="L37">
            <v>1190.538000115743</v>
          </cell>
          <cell r="M37">
            <v>759.39399996141901</v>
          </cell>
          <cell r="N37">
            <v>36440.783345962933</v>
          </cell>
          <cell r="O37">
            <v>19059.216654037067</v>
          </cell>
          <cell r="P37">
            <v>396.85</v>
          </cell>
          <cell r="Q37">
            <v>18662.366654037069</v>
          </cell>
          <cell r="U37">
            <v>54343.76</v>
          </cell>
          <cell r="V37">
            <v>50875.028125000004</v>
          </cell>
          <cell r="W37">
            <v>3468.72</v>
          </cell>
        </row>
        <row r="38">
          <cell r="A38">
            <v>27</v>
          </cell>
          <cell r="B38" t="str">
            <v>Vandens šildymo katilai Danstoker VP-15 su savo sistemomis su sumontavimu</v>
          </cell>
          <cell r="C38">
            <v>42247</v>
          </cell>
          <cell r="D38">
            <v>16</v>
          </cell>
          <cell r="E38">
            <v>351600</v>
          </cell>
          <cell r="F38">
            <v>351600</v>
          </cell>
          <cell r="G38">
            <v>7325</v>
          </cell>
          <cell r="H38">
            <v>344275</v>
          </cell>
          <cell r="I38">
            <v>351600</v>
          </cell>
          <cell r="J38">
            <v>1831.2484895833334</v>
          </cell>
          <cell r="K38">
            <v>628.52102528204693</v>
          </cell>
          <cell r="L38">
            <v>7542.2523033845628</v>
          </cell>
          <cell r="M38">
            <v>4810.9158988718118</v>
          </cell>
          <cell r="N38">
            <v>230857.28692685702</v>
          </cell>
          <cell r="O38">
            <v>120742.71307314298</v>
          </cell>
          <cell r="P38">
            <v>2514.08</v>
          </cell>
          <cell r="Q38">
            <v>118228.63307314298</v>
          </cell>
          <cell r="U38">
            <v>344275</v>
          </cell>
          <cell r="V38">
            <v>322300.018125</v>
          </cell>
          <cell r="W38">
            <v>21975</v>
          </cell>
        </row>
        <row r="39">
          <cell r="A39">
            <v>28</v>
          </cell>
          <cell r="B39" t="str">
            <v>Šilumos punktai, mazgai, moduliai</v>
          </cell>
          <cell r="C39">
            <v>42247</v>
          </cell>
          <cell r="D39">
            <v>15</v>
          </cell>
          <cell r="E39">
            <v>35000</v>
          </cell>
          <cell r="F39">
            <v>35000</v>
          </cell>
          <cell r="G39">
            <v>777</v>
          </cell>
          <cell r="H39">
            <v>34223</v>
          </cell>
          <cell r="I39">
            <v>35000</v>
          </cell>
          <cell r="J39">
            <v>194.44283333333331</v>
          </cell>
          <cell r="K39">
            <v>66.669923962218007</v>
          </cell>
          <cell r="L39">
            <v>800.03908754661609</v>
          </cell>
          <cell r="M39">
            <v>510.32030415112797</v>
          </cell>
          <cell r="N39">
            <v>22980.674182138784</v>
          </cell>
          <cell r="O39">
            <v>12019.325817861216</v>
          </cell>
          <cell r="P39">
            <v>266.68</v>
          </cell>
          <cell r="Q39">
            <v>11752.645817861216</v>
          </cell>
          <cell r="U39">
            <v>34223</v>
          </cell>
          <cell r="V39">
            <v>31889.686000000002</v>
          </cell>
          <cell r="W39">
            <v>2331</v>
          </cell>
        </row>
        <row r="40">
          <cell r="A40">
            <v>29</v>
          </cell>
          <cell r="B40" t="str">
            <v>Siurbliai ir kita siurblinė įranga</v>
          </cell>
          <cell r="C40">
            <v>42247</v>
          </cell>
          <cell r="D40">
            <v>10</v>
          </cell>
          <cell r="E40">
            <v>53000</v>
          </cell>
          <cell r="F40">
            <v>53000</v>
          </cell>
          <cell r="G40">
            <v>1766.64</v>
          </cell>
          <cell r="H40">
            <v>51233.36</v>
          </cell>
          <cell r="I40">
            <v>53000</v>
          </cell>
          <cell r="J40">
            <v>441.66424999999998</v>
          </cell>
          <cell r="K40">
            <v>151.58798427382615</v>
          </cell>
          <cell r="L40">
            <v>1819.0558112859139</v>
          </cell>
          <cell r="M40">
            <v>1160.2880629046954</v>
          </cell>
          <cell r="N40">
            <v>34799.306618667302</v>
          </cell>
          <cell r="O40">
            <v>18200.693381332698</v>
          </cell>
          <cell r="P40">
            <v>606.35</v>
          </cell>
          <cell r="Q40">
            <v>17594.343381332699</v>
          </cell>
          <cell r="U40">
            <v>51233.36</v>
          </cell>
          <cell r="V40">
            <v>45933.389000000003</v>
          </cell>
          <cell r="W40">
            <v>5299.92</v>
          </cell>
        </row>
        <row r="41">
          <cell r="A41">
            <v>30</v>
          </cell>
          <cell r="B41" t="str">
            <v>Dūmsiurbliai su sumontavimu (+ richterio dėžės)</v>
          </cell>
          <cell r="C41">
            <v>42247</v>
          </cell>
          <cell r="D41">
            <v>10</v>
          </cell>
          <cell r="E41">
            <v>38500</v>
          </cell>
          <cell r="F41">
            <v>38500</v>
          </cell>
          <cell r="G41">
            <v>1283.32</v>
          </cell>
          <cell r="H41">
            <v>37216.68</v>
          </cell>
          <cell r="I41">
            <v>38500</v>
          </cell>
          <cell r="J41">
            <v>320.83091666666667</v>
          </cell>
          <cell r="K41">
            <v>110.11557297250999</v>
          </cell>
          <cell r="L41">
            <v>1321.3868756701199</v>
          </cell>
          <cell r="M41">
            <v>842.85770810995996</v>
          </cell>
          <cell r="N41">
            <v>25278.74160035266</v>
          </cell>
          <cell r="O41">
            <v>13221.25839964734</v>
          </cell>
          <cell r="P41">
            <v>440.46</v>
          </cell>
          <cell r="Q41">
            <v>12780.798399647341</v>
          </cell>
          <cell r="U41">
            <v>37216.68</v>
          </cell>
          <cell r="V41">
            <v>33366.709000000003</v>
          </cell>
          <cell r="W41">
            <v>3849.96</v>
          </cell>
        </row>
        <row r="42">
          <cell r="A42">
            <v>31</v>
          </cell>
          <cell r="B42" t="str">
            <v>Kuro padavimo įrenginiai (Sandėlio platformos, lygintuvai, vibrogrotos, kuro transporteriai)</v>
          </cell>
          <cell r="C42">
            <v>42247</v>
          </cell>
          <cell r="D42">
            <v>10</v>
          </cell>
          <cell r="E42">
            <v>313000</v>
          </cell>
          <cell r="F42">
            <v>313000</v>
          </cell>
          <cell r="G42">
            <v>10433.32</v>
          </cell>
          <cell r="H42">
            <v>302566.68</v>
          </cell>
          <cell r="I42">
            <v>313000</v>
          </cell>
          <cell r="J42">
            <v>2608.3309166666668</v>
          </cell>
          <cell r="K42">
            <v>895.23122140087469</v>
          </cell>
          <cell r="L42">
            <v>10742.774656810496</v>
          </cell>
          <cell r="M42">
            <v>6852.3951143965005</v>
          </cell>
          <cell r="N42">
            <v>205512.88625741255</v>
          </cell>
          <cell r="O42">
            <v>107487.11374258745</v>
          </cell>
          <cell r="P42">
            <v>3580.92</v>
          </cell>
          <cell r="Q42">
            <v>103906.19374258745</v>
          </cell>
          <cell r="U42">
            <v>302566.68</v>
          </cell>
          <cell r="V42">
            <v>271266.70899999997</v>
          </cell>
          <cell r="W42">
            <v>31299.96</v>
          </cell>
        </row>
        <row r="43">
          <cell r="A43">
            <v>32</v>
          </cell>
          <cell r="B43" t="str">
            <v>Hidraulikos įrenginiai (Hidrostotys, hodrocilindrai, hidrojungtys)</v>
          </cell>
          <cell r="C43">
            <v>42247</v>
          </cell>
          <cell r="D43">
            <v>10</v>
          </cell>
          <cell r="E43">
            <v>130000</v>
          </cell>
          <cell r="F43">
            <v>130000</v>
          </cell>
          <cell r="G43">
            <v>4333.32</v>
          </cell>
          <cell r="H43">
            <v>125666.68</v>
          </cell>
          <cell r="I43">
            <v>130000</v>
          </cell>
          <cell r="J43">
            <v>1083.3309166666668</v>
          </cell>
          <cell r="K43">
            <v>371.82078911529823</v>
          </cell>
          <cell r="L43">
            <v>4461.8494693835783</v>
          </cell>
          <cell r="M43">
            <v>2846.0368435388068</v>
          </cell>
          <cell r="N43">
            <v>85356.789819372614</v>
          </cell>
          <cell r="O43">
            <v>44643.210180627386</v>
          </cell>
          <cell r="P43">
            <v>1487.28</v>
          </cell>
          <cell r="Q43">
            <v>43155.930180627387</v>
          </cell>
          <cell r="U43">
            <v>125666.68</v>
          </cell>
          <cell r="V43">
            <v>112666.70899999999</v>
          </cell>
          <cell r="W43">
            <v>12999.96</v>
          </cell>
        </row>
        <row r="44">
          <cell r="A44">
            <v>33</v>
          </cell>
          <cell r="B44" t="str">
            <v>Suspausto oro kompresoriai</v>
          </cell>
          <cell r="C44">
            <v>42247</v>
          </cell>
          <cell r="D44">
            <v>10</v>
          </cell>
          <cell r="E44">
            <v>10000</v>
          </cell>
          <cell r="F44">
            <v>10000</v>
          </cell>
          <cell r="G44">
            <v>333.32</v>
          </cell>
          <cell r="H44">
            <v>9666.68</v>
          </cell>
          <cell r="I44">
            <v>10000</v>
          </cell>
          <cell r="J44">
            <v>83.330916666666653</v>
          </cell>
          <cell r="K44">
            <v>28.600833518198908</v>
          </cell>
          <cell r="L44">
            <v>343.21000221838688</v>
          </cell>
          <cell r="M44">
            <v>218.91666592720435</v>
          </cell>
          <cell r="N44">
            <v>6565.9069091825095</v>
          </cell>
          <cell r="O44">
            <v>3434.0930908174905</v>
          </cell>
          <cell r="P44">
            <v>114.4</v>
          </cell>
          <cell r="Q44">
            <v>3319.6930908174904</v>
          </cell>
          <cell r="U44">
            <v>9666.68</v>
          </cell>
          <cell r="V44">
            <v>8666.7090000000007</v>
          </cell>
          <cell r="W44">
            <v>999.96</v>
          </cell>
        </row>
        <row r="45">
          <cell r="A45">
            <v>34</v>
          </cell>
          <cell r="B45" t="str">
            <v xml:space="preserve">Kogeneracinė jėgainė DS300B </v>
          </cell>
          <cell r="C45">
            <v>42247</v>
          </cell>
          <cell r="D45">
            <v>10</v>
          </cell>
          <cell r="E45">
            <v>40400</v>
          </cell>
          <cell r="F45">
            <v>40400</v>
          </cell>
          <cell r="G45">
            <v>1346.64</v>
          </cell>
          <cell r="H45">
            <v>39053.360000000001</v>
          </cell>
          <cell r="I45">
            <v>40400</v>
          </cell>
          <cell r="J45">
            <v>336.66424999999998</v>
          </cell>
          <cell r="K45">
            <v>115.54988893613073</v>
          </cell>
          <cell r="L45">
            <v>1386.5986672335687</v>
          </cell>
          <cell r="M45">
            <v>884.44044425547713</v>
          </cell>
          <cell r="N45">
            <v>26526.26391309734</v>
          </cell>
          <cell r="O45">
            <v>13873.73608690266</v>
          </cell>
          <cell r="P45">
            <v>462.2</v>
          </cell>
          <cell r="Q45">
            <v>13411.536086902659</v>
          </cell>
          <cell r="U45">
            <v>39053.360000000001</v>
          </cell>
          <cell r="V45">
            <v>35013.389000000003</v>
          </cell>
          <cell r="W45">
            <v>4039.92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rutka@ekopartneris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T180"/>
  <sheetViews>
    <sheetView tabSelected="1" topLeftCell="A130" zoomScale="85" zoomScaleNormal="85" zoomScaleSheetLayoutView="85" workbookViewId="0">
      <selection activeCell="AS3" sqref="AS3:AS6"/>
    </sheetView>
  </sheetViews>
  <sheetFormatPr defaultRowHeight="14.4" outlineLevelRow="1" outlineLevelCol="1" x14ac:dyDescent="0.3"/>
  <cols>
    <col min="1" max="1" width="2" style="453" customWidth="1"/>
    <col min="2" max="5" width="8.88671875" style="453"/>
    <col min="6" max="6" width="11.6640625" style="453" customWidth="1"/>
    <col min="7" max="7" width="14.109375" style="453" customWidth="1"/>
    <col min="8" max="8" width="11.5546875" style="454" customWidth="1"/>
    <col min="9" max="10" width="13.88671875" style="453" customWidth="1"/>
    <col min="11" max="11" width="21.6640625" style="453" customWidth="1"/>
    <col min="12" max="12" width="15" style="453" customWidth="1"/>
    <col min="13" max="14" width="10.5546875" style="453" hidden="1" customWidth="1" outlineLevel="1"/>
    <col min="15" max="15" width="15" style="453" customWidth="1" collapsed="1"/>
    <col min="16" max="16" width="10.5546875" style="453" hidden="1" customWidth="1" outlineLevel="1"/>
    <col min="17" max="17" width="20.109375" style="453" hidden="1" customWidth="1" outlineLevel="1"/>
    <col min="18" max="18" width="12.44140625" style="453" customWidth="1" collapsed="1"/>
    <col min="19" max="20" width="12" style="453" customWidth="1"/>
    <col min="21" max="21" width="12.5546875" style="453" customWidth="1"/>
    <col min="22" max="22" width="12.109375" style="453" customWidth="1"/>
    <col min="23" max="24" width="10.5546875" style="453" hidden="1" customWidth="1" outlineLevel="1"/>
    <col min="25" max="25" width="12.44140625" style="453" customWidth="1" collapsed="1"/>
    <col min="26" max="26" width="11.33203125" style="453" hidden="1" customWidth="1" outlineLevel="1"/>
    <col min="27" max="27" width="10.5546875" style="453" hidden="1" customWidth="1" outlineLevel="1"/>
    <col min="28" max="28" width="13.33203125" style="453" customWidth="1" collapsed="1"/>
    <col min="29" max="30" width="13.33203125" style="453" customWidth="1"/>
    <col min="31" max="31" width="12.88671875" style="453" customWidth="1"/>
    <col min="32" max="32" width="13.33203125" style="453" customWidth="1"/>
    <col min="33" max="34" width="10.5546875" style="453" hidden="1" customWidth="1" outlineLevel="1"/>
    <col min="35" max="35" width="15.44140625" style="453" customWidth="1" collapsed="1"/>
    <col min="36" max="37" width="10.5546875" style="453" hidden="1" customWidth="1" outlineLevel="1"/>
    <col min="38" max="38" width="12.44140625" style="453" customWidth="1" collapsed="1"/>
    <col min="39" max="39" width="12.5546875" style="453" bestFit="1" customWidth="1"/>
    <col min="40" max="40" width="13.6640625" style="453" customWidth="1"/>
    <col min="41" max="41" width="3.109375" customWidth="1"/>
    <col min="42" max="42" width="11.77734375" customWidth="1" outlineLevel="1"/>
    <col min="43" max="51" width="10.44140625" customWidth="1" outlineLevel="1"/>
    <col min="52" max="52" width="19.109375" customWidth="1" outlineLevel="1"/>
    <col min="53" max="56" width="10.44140625" customWidth="1" outlineLevel="1"/>
    <col min="57" max="66" width="9.109375" customWidth="1" outlineLevel="1"/>
    <col min="67" max="67" width="17.109375" customWidth="1" outlineLevel="1"/>
    <col min="68" max="70" width="9.109375" customWidth="1" outlineLevel="1"/>
    <col min="71" max="71" width="9.88671875" customWidth="1" outlineLevel="1"/>
    <col min="72" max="72" width="18.109375" customWidth="1"/>
  </cols>
  <sheetData>
    <row r="1" spans="1:57" s="3" customFormat="1" ht="13.2" x14ac:dyDescent="0.25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7" s="3" customFormat="1" ht="13.2" x14ac:dyDescent="0.25">
      <c r="A2" s="1"/>
      <c r="B2" s="4"/>
      <c r="C2" s="1"/>
      <c r="D2" s="1"/>
      <c r="E2" s="1"/>
      <c r="F2" s="1"/>
      <c r="G2" s="1"/>
      <c r="H2" s="2" t="s"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P2" s="5"/>
      <c r="AV2" s="3" t="s">
        <v>0</v>
      </c>
    </row>
    <row r="3" spans="1:57" s="3" customFormat="1" ht="13.2" x14ac:dyDescent="0.25">
      <c r="A3" s="1"/>
      <c r="B3" s="1"/>
      <c r="C3" s="1"/>
      <c r="D3" s="1"/>
      <c r="E3" s="1"/>
      <c r="F3" s="1"/>
      <c r="G3" s="1"/>
      <c r="H3" s="2" t="s">
        <v>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V3" s="3" t="s">
        <v>1</v>
      </c>
    </row>
    <row r="4" spans="1:57" s="3" customFormat="1" ht="12.75" customHeight="1" x14ac:dyDescent="0.25">
      <c r="A4" s="1"/>
      <c r="B4" s="6" t="s">
        <v>2</v>
      </c>
      <c r="C4" s="7"/>
      <c r="D4" s="8"/>
      <c r="E4" s="9"/>
      <c r="F4" s="10"/>
      <c r="G4" s="6" t="s">
        <v>3</v>
      </c>
      <c r="H4" s="7"/>
      <c r="I4" s="8"/>
      <c r="J4" s="11"/>
      <c r="K4" s="11"/>
      <c r="L4" s="6"/>
      <c r="M4" s="12"/>
      <c r="N4" s="12"/>
      <c r="O4" s="13"/>
      <c r="P4" s="13"/>
      <c r="Q4" s="1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57" s="3" customFormat="1" ht="12.75" customHeight="1" x14ac:dyDescent="0.25">
      <c r="A5" s="1"/>
      <c r="B5" s="6" t="s">
        <v>4</v>
      </c>
      <c r="C5" s="7"/>
      <c r="D5" s="8"/>
      <c r="E5" s="14" t="s">
        <v>5</v>
      </c>
      <c r="F5" s="15"/>
      <c r="G5" s="6" t="s">
        <v>6</v>
      </c>
      <c r="H5" s="7"/>
      <c r="I5" s="8"/>
      <c r="J5" s="11" t="s">
        <v>7</v>
      </c>
      <c r="K5" s="11"/>
      <c r="L5" s="6"/>
      <c r="M5" s="12"/>
      <c r="N5" s="12"/>
      <c r="O5" s="13"/>
      <c r="P5" s="13"/>
      <c r="Q5" s="1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57" s="3" customFormat="1" ht="12.75" customHeight="1" x14ac:dyDescent="0.25">
      <c r="A6" s="1"/>
      <c r="B6" s="6" t="s">
        <v>8</v>
      </c>
      <c r="C6" s="7"/>
      <c r="D6" s="8"/>
      <c r="E6" s="9">
        <v>302250500</v>
      </c>
      <c r="F6" s="10"/>
      <c r="G6" s="6" t="s">
        <v>9</v>
      </c>
      <c r="H6" s="7"/>
      <c r="I6" s="8"/>
      <c r="J6" s="11" t="s">
        <v>10</v>
      </c>
      <c r="K6" s="11"/>
      <c r="L6" s="6"/>
      <c r="M6" s="12"/>
      <c r="N6" s="12"/>
      <c r="O6" s="13"/>
      <c r="P6" s="13"/>
      <c r="Q6" s="1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57" s="3" customFormat="1" ht="12.75" customHeight="1" x14ac:dyDescent="0.25">
      <c r="A7" s="1"/>
      <c r="B7" s="6" t="s">
        <v>11</v>
      </c>
      <c r="C7" s="7"/>
      <c r="D7" s="8"/>
      <c r="E7" s="9" t="s">
        <v>12</v>
      </c>
      <c r="F7" s="10"/>
      <c r="G7" s="6" t="s">
        <v>13</v>
      </c>
      <c r="H7" s="7"/>
      <c r="I7" s="8"/>
      <c r="J7" s="11">
        <v>869824703</v>
      </c>
      <c r="K7" s="11"/>
      <c r="L7" s="6"/>
      <c r="M7" s="12"/>
      <c r="N7" s="12"/>
      <c r="O7" s="13"/>
      <c r="P7" s="13"/>
      <c r="Q7" s="1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57" s="3" customFormat="1" ht="12.75" customHeight="1" x14ac:dyDescent="0.25">
      <c r="A8" s="1"/>
      <c r="B8" s="6" t="s">
        <v>13</v>
      </c>
      <c r="C8" s="7"/>
      <c r="D8" s="8"/>
      <c r="E8" s="9">
        <v>837408627</v>
      </c>
      <c r="F8" s="10"/>
      <c r="G8" s="6" t="s">
        <v>14</v>
      </c>
      <c r="H8" s="7"/>
      <c r="I8" s="8"/>
      <c r="J8" s="11"/>
      <c r="K8" s="11"/>
      <c r="L8" s="6"/>
      <c r="M8" s="12"/>
      <c r="N8" s="12"/>
      <c r="O8" s="13"/>
      <c r="P8" s="13"/>
      <c r="Q8" s="1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57" s="3" customFormat="1" ht="12.75" customHeight="1" x14ac:dyDescent="0.25">
      <c r="A9" s="1"/>
      <c r="B9" s="6" t="s">
        <v>14</v>
      </c>
      <c r="C9" s="7"/>
      <c r="D9" s="8"/>
      <c r="E9" s="9">
        <v>837408628</v>
      </c>
      <c r="F9" s="10"/>
      <c r="G9" s="6" t="s">
        <v>15</v>
      </c>
      <c r="H9" s="7"/>
      <c r="I9" s="8"/>
      <c r="J9" s="16" t="s">
        <v>16</v>
      </c>
      <c r="K9" s="17"/>
      <c r="L9" s="18"/>
      <c r="M9" s="19"/>
      <c r="N9" s="19"/>
      <c r="O9" s="13"/>
      <c r="P9" s="13"/>
      <c r="Q9" s="1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57" s="3" customFormat="1" ht="12.75" customHeight="1" x14ac:dyDescent="0.25">
      <c r="A10" s="1"/>
      <c r="B10" s="6" t="s">
        <v>17</v>
      </c>
      <c r="C10" s="7"/>
      <c r="D10" s="8"/>
      <c r="E10" s="9" t="s">
        <v>18</v>
      </c>
      <c r="F10" s="10"/>
      <c r="G10" s="20"/>
      <c r="H10" s="21"/>
      <c r="I10" s="22"/>
      <c r="J10" s="23"/>
      <c r="K10" s="23"/>
      <c r="L10" s="20"/>
      <c r="M10" s="12"/>
      <c r="N10" s="12"/>
      <c r="O10" s="13"/>
      <c r="P10" s="13"/>
      <c r="Q10" s="1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57" s="3" customFormat="1" ht="12.75" customHeight="1" x14ac:dyDescent="0.25">
      <c r="A11" s="1"/>
      <c r="B11" s="6" t="s">
        <v>15</v>
      </c>
      <c r="C11" s="7"/>
      <c r="D11" s="8"/>
      <c r="E11" s="9" t="s">
        <v>19</v>
      </c>
      <c r="F11" s="10"/>
      <c r="G11" s="20"/>
      <c r="H11" s="21"/>
      <c r="I11" s="22"/>
      <c r="J11" s="24"/>
      <c r="K11" s="24"/>
      <c r="L11" s="24"/>
      <c r="M11" s="25"/>
      <c r="N11" s="25"/>
      <c r="O11" s="13"/>
      <c r="P11" s="13"/>
      <c r="Q11" s="13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57" s="3" customFormat="1" ht="13.2" x14ac:dyDescent="0.25">
      <c r="A12" s="1"/>
      <c r="B12" s="1"/>
      <c r="C12" s="1"/>
      <c r="D12" s="1"/>
      <c r="E12" s="1"/>
      <c r="F12" s="1"/>
      <c r="G12" s="1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57" s="3" customFormat="1" ht="13.2" x14ac:dyDescent="0.25">
      <c r="A13" s="1"/>
      <c r="B13" s="1"/>
      <c r="C13" s="1"/>
      <c r="D13" s="1"/>
      <c r="E13" s="1"/>
      <c r="F13" s="1"/>
      <c r="G13" s="1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57" s="3" customFormat="1" ht="15.75" customHeight="1" x14ac:dyDescent="0.25">
      <c r="A14" s="1"/>
      <c r="B14" s="26" t="s">
        <v>20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P14" s="27" t="s">
        <v>20</v>
      </c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s="3" customFormat="1" ht="15.75" customHeight="1" x14ac:dyDescent="0.25">
      <c r="A15" s="1"/>
      <c r="B15" s="1" t="s">
        <v>21</v>
      </c>
      <c r="C15" s="1"/>
      <c r="D15" s="28"/>
      <c r="E15" s="28"/>
      <c r="F15" s="28"/>
      <c r="G15" s="28"/>
      <c r="H15" s="28"/>
      <c r="I15" s="28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P15" s="3" t="s">
        <v>21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1"/>
      <c r="BC15" s="31"/>
      <c r="BD15" s="31"/>
    </row>
    <row r="16" spans="1:57" s="3" customFormat="1" ht="13.2" x14ac:dyDescent="0.25">
      <c r="A16" s="1"/>
      <c r="B16" s="1"/>
      <c r="C16" s="1"/>
      <c r="D16" s="1"/>
      <c r="E16" s="1"/>
      <c r="F16" s="1"/>
      <c r="G16" s="1"/>
      <c r="H16" s="2"/>
      <c r="I16" s="1"/>
      <c r="J16" s="29"/>
      <c r="K16" s="1"/>
      <c r="L16" s="1"/>
      <c r="M16" s="1"/>
      <c r="N16" s="1"/>
      <c r="O16" s="32"/>
      <c r="P16" s="1"/>
      <c r="Q16" s="1"/>
      <c r="R16" s="1"/>
      <c r="S16" s="1"/>
      <c r="T16" s="1"/>
      <c r="U16" s="1"/>
      <c r="V16" s="1"/>
      <c r="W16" s="1"/>
      <c r="X16" s="1"/>
      <c r="Y16" s="32"/>
      <c r="Z16" s="1"/>
      <c r="AA16" s="1"/>
      <c r="AB16" s="1"/>
      <c r="AC16" s="1"/>
      <c r="AD16" s="1"/>
      <c r="AE16" s="1"/>
      <c r="AF16" s="1"/>
      <c r="AG16" s="1"/>
      <c r="AH16" s="1"/>
      <c r="AI16" s="32"/>
      <c r="AJ16" s="1"/>
      <c r="AK16" s="1"/>
      <c r="AL16" s="1"/>
      <c r="AM16" s="1"/>
      <c r="AN16" s="1"/>
      <c r="BA16" s="33"/>
      <c r="BB16" s="31"/>
      <c r="BC16" s="31"/>
      <c r="BD16" s="31"/>
    </row>
    <row r="17" spans="1:72" s="3" customFormat="1" ht="13.2" x14ac:dyDescent="0.25">
      <c r="A17" s="1"/>
      <c r="B17" s="1"/>
      <c r="C17" s="1"/>
      <c r="D17" s="1"/>
      <c r="E17" s="34">
        <v>43920</v>
      </c>
      <c r="F17" s="35"/>
      <c r="G17" s="35"/>
      <c r="H17" s="2"/>
      <c r="I17" s="1"/>
      <c r="J17" s="29"/>
      <c r="K17" s="1"/>
      <c r="L17" s="1"/>
      <c r="M17" s="1"/>
      <c r="N17" s="1"/>
      <c r="O17" s="32"/>
      <c r="P17" s="1"/>
      <c r="Q17" s="1"/>
      <c r="R17" s="1"/>
      <c r="S17" s="1"/>
      <c r="T17" s="1"/>
      <c r="U17" s="1"/>
      <c r="V17" s="1"/>
      <c r="W17" s="1"/>
      <c r="X17" s="1"/>
      <c r="Y17" s="32"/>
      <c r="Z17" s="1"/>
      <c r="AA17" s="1"/>
      <c r="AB17" s="1"/>
      <c r="AC17" s="1"/>
      <c r="AD17" s="1"/>
      <c r="AE17" s="1"/>
      <c r="AF17" s="1"/>
      <c r="AG17" s="1"/>
      <c r="AH17" s="1"/>
      <c r="AI17" s="32"/>
      <c r="AJ17" s="1"/>
      <c r="AK17" s="1"/>
      <c r="AL17" s="1"/>
      <c r="AM17" s="1"/>
      <c r="AN17" s="1"/>
      <c r="AS17" s="36">
        <v>43920</v>
      </c>
      <c r="AT17" s="37"/>
      <c r="AU17" s="37"/>
      <c r="BA17" s="33"/>
      <c r="BB17" s="31"/>
      <c r="BC17" s="38"/>
      <c r="BD17" s="38"/>
    </row>
    <row r="18" spans="1:72" s="3" customFormat="1" ht="12.75" customHeight="1" x14ac:dyDescent="0.25">
      <c r="A18" s="1"/>
      <c r="B18" s="1"/>
      <c r="C18" s="1"/>
      <c r="D18" s="1"/>
      <c r="E18" s="1"/>
      <c r="F18" s="1" t="s">
        <v>22</v>
      </c>
      <c r="G18" s="1"/>
      <c r="H18" s="2"/>
      <c r="I18" s="1"/>
      <c r="J18" s="32"/>
      <c r="K18" s="1"/>
      <c r="L18" s="1"/>
      <c r="M18" s="1"/>
      <c r="N18" s="1"/>
      <c r="O18" s="39"/>
      <c r="P18" s="39"/>
      <c r="Q18" s="40"/>
      <c r="R18" s="1"/>
      <c r="S18" s="1"/>
      <c r="T18" s="1"/>
      <c r="U18" s="1"/>
      <c r="V18" s="1"/>
      <c r="W18" s="1"/>
      <c r="X18" s="29"/>
      <c r="Y18" s="29"/>
      <c r="Z18" s="29"/>
      <c r="AA18" s="29"/>
      <c r="AB18" s="29"/>
      <c r="AC18" s="29"/>
      <c r="AD18" s="32"/>
      <c r="AE18" s="32"/>
      <c r="AF18" s="32"/>
      <c r="AG18" s="32"/>
      <c r="AH18" s="29"/>
      <c r="AI18" s="29"/>
      <c r="AJ18" s="29"/>
      <c r="AK18" s="29"/>
      <c r="AL18" s="29"/>
      <c r="AM18" s="29"/>
      <c r="AN18" s="1"/>
      <c r="AT18" s="3" t="s">
        <v>22</v>
      </c>
      <c r="BA18" s="33"/>
      <c r="BB18" s="33"/>
      <c r="BC18" s="33"/>
      <c r="BD18" s="33"/>
    </row>
    <row r="19" spans="1:72" s="3" customFormat="1" ht="13.2" x14ac:dyDescent="0.25">
      <c r="A19" s="1"/>
      <c r="B19" s="1"/>
      <c r="C19" s="1"/>
      <c r="D19" s="1"/>
      <c r="E19" s="1"/>
      <c r="F19" s="1"/>
      <c r="G19" s="1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72" s="3" customFormat="1" ht="13.2" x14ac:dyDescent="0.25">
      <c r="A20" s="1"/>
      <c r="B20" s="41"/>
      <c r="C20" s="41"/>
      <c r="D20" s="41"/>
      <c r="E20" s="41"/>
      <c r="F20" s="41"/>
      <c r="G20" s="1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P20" s="42"/>
      <c r="AQ20" s="42"/>
      <c r="AR20" s="42"/>
      <c r="AS20" s="42"/>
      <c r="AT20" s="42"/>
    </row>
    <row r="21" spans="1:72" s="3" customFormat="1" ht="13.2" x14ac:dyDescent="0.25">
      <c r="A21" s="1"/>
      <c r="B21" s="43"/>
      <c r="C21" s="43"/>
      <c r="D21" s="43"/>
      <c r="E21" s="43"/>
      <c r="F21" s="43"/>
      <c r="G21" s="1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72" s="3" customFormat="1" ht="13.8" thickBot="1" x14ac:dyDescent="0.3">
      <c r="A22" s="1"/>
      <c r="B22" s="44"/>
      <c r="C22" s="44"/>
      <c r="D22" s="44"/>
      <c r="E22" s="44"/>
      <c r="F22" s="44"/>
      <c r="G22" s="1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72" s="3" customFormat="1" ht="15.75" customHeight="1" thickBot="1" x14ac:dyDescent="0.3">
      <c r="A23" s="1"/>
      <c r="B23" s="1"/>
      <c r="C23" s="1"/>
      <c r="D23" s="1"/>
      <c r="E23" s="1"/>
      <c r="F23" s="1"/>
      <c r="G23" s="32"/>
      <c r="H23" s="2"/>
      <c r="I23" s="1"/>
      <c r="J23" s="1"/>
      <c r="K23" s="45" t="s">
        <v>23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7"/>
      <c r="AP23" s="48"/>
    </row>
    <row r="24" spans="1:72" s="58" customFormat="1" ht="12.75" customHeight="1" thickBot="1" x14ac:dyDescent="0.35">
      <c r="A24" s="49"/>
      <c r="B24" s="50"/>
      <c r="C24" s="51"/>
      <c r="D24" s="52"/>
      <c r="E24" s="52"/>
      <c r="F24" s="52"/>
      <c r="G24" s="53"/>
      <c r="H24" s="54" t="s">
        <v>24</v>
      </c>
      <c r="I24" s="54" t="s">
        <v>25</v>
      </c>
      <c r="J24" s="54" t="s">
        <v>26</v>
      </c>
      <c r="K24" s="55" t="s">
        <v>27</v>
      </c>
      <c r="L24" s="56"/>
      <c r="M24" s="56"/>
      <c r="N24" s="56"/>
      <c r="O24" s="56"/>
      <c r="P24" s="56"/>
      <c r="Q24" s="56"/>
      <c r="R24" s="56"/>
      <c r="S24" s="56"/>
      <c r="T24" s="57"/>
      <c r="U24" s="55" t="s">
        <v>28</v>
      </c>
      <c r="V24" s="56"/>
      <c r="W24" s="56"/>
      <c r="X24" s="56"/>
      <c r="Y24" s="56"/>
      <c r="Z24" s="56"/>
      <c r="AA24" s="56"/>
      <c r="AB24" s="56"/>
      <c r="AC24" s="56"/>
      <c r="AD24" s="57"/>
      <c r="AE24" s="55" t="s">
        <v>29</v>
      </c>
      <c r="AF24" s="56"/>
      <c r="AG24" s="56"/>
      <c r="AH24" s="56"/>
      <c r="AI24" s="56"/>
      <c r="AJ24" s="56"/>
      <c r="AK24" s="56"/>
      <c r="AL24" s="56"/>
      <c r="AM24" s="56"/>
      <c r="AN24" s="57"/>
      <c r="AP24" s="59" t="s">
        <v>30</v>
      </c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1"/>
      <c r="BE24" s="59" t="s">
        <v>31</v>
      </c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1"/>
      <c r="BT24" s="62" t="s">
        <v>32</v>
      </c>
    </row>
    <row r="25" spans="1:72" s="58" customFormat="1" ht="23.25" customHeight="1" x14ac:dyDescent="0.3">
      <c r="A25" s="49"/>
      <c r="B25" s="63"/>
      <c r="C25" s="64"/>
      <c r="D25" s="65"/>
      <c r="E25" s="65"/>
      <c r="F25" s="65"/>
      <c r="G25" s="66"/>
      <c r="H25" s="67"/>
      <c r="I25" s="67"/>
      <c r="J25" s="67"/>
      <c r="K25" s="68" t="s">
        <v>33</v>
      </c>
      <c r="L25" s="69" t="s">
        <v>34</v>
      </c>
      <c r="M25" s="70"/>
      <c r="N25" s="70"/>
      <c r="O25" s="71"/>
      <c r="P25" s="72" t="s">
        <v>35</v>
      </c>
      <c r="Q25" s="72" t="s">
        <v>36</v>
      </c>
      <c r="R25" s="73" t="s">
        <v>37</v>
      </c>
      <c r="S25" s="74"/>
      <c r="T25" s="75"/>
      <c r="U25" s="76" t="s">
        <v>38</v>
      </c>
      <c r="V25" s="69" t="s">
        <v>39</v>
      </c>
      <c r="W25" s="70"/>
      <c r="X25" s="70"/>
      <c r="Y25" s="71"/>
      <c r="Z25" s="72" t="s">
        <v>40</v>
      </c>
      <c r="AA25" s="72" t="s">
        <v>41</v>
      </c>
      <c r="AB25" s="73" t="s">
        <v>37</v>
      </c>
      <c r="AC25" s="74"/>
      <c r="AD25" s="75"/>
      <c r="AE25" s="76" t="s">
        <v>33</v>
      </c>
      <c r="AF25" s="69" t="s">
        <v>34</v>
      </c>
      <c r="AG25" s="70"/>
      <c r="AH25" s="70"/>
      <c r="AI25" s="71"/>
      <c r="AJ25" s="72" t="s">
        <v>35</v>
      </c>
      <c r="AK25" s="72" t="s">
        <v>36</v>
      </c>
      <c r="AL25" s="73" t="s">
        <v>37</v>
      </c>
      <c r="AM25" s="74"/>
      <c r="AN25" s="75"/>
      <c r="AP25" s="77" t="s">
        <v>42</v>
      </c>
      <c r="AQ25" s="78"/>
      <c r="AR25" s="78" t="s">
        <v>43</v>
      </c>
      <c r="AS25" s="78"/>
      <c r="AT25" s="78" t="s">
        <v>44</v>
      </c>
      <c r="AU25" s="78"/>
      <c r="AV25" s="78" t="s">
        <v>45</v>
      </c>
      <c r="AW25" s="78"/>
      <c r="AX25" s="78" t="s">
        <v>46</v>
      </c>
      <c r="AY25" s="78"/>
      <c r="AZ25" s="78" t="s">
        <v>47</v>
      </c>
      <c r="BA25" s="78" t="s">
        <v>48</v>
      </c>
      <c r="BB25" s="78"/>
      <c r="BC25" s="78" t="s">
        <v>49</v>
      </c>
      <c r="BD25" s="79" t="s">
        <v>48</v>
      </c>
      <c r="BE25" s="77" t="s">
        <v>42</v>
      </c>
      <c r="BF25" s="78"/>
      <c r="BG25" s="78" t="s">
        <v>43</v>
      </c>
      <c r="BH25" s="78"/>
      <c r="BI25" s="78" t="s">
        <v>44</v>
      </c>
      <c r="BJ25" s="78"/>
      <c r="BK25" s="78" t="s">
        <v>45</v>
      </c>
      <c r="BL25" s="78"/>
      <c r="BM25" s="78" t="s">
        <v>46</v>
      </c>
      <c r="BN25" s="78"/>
      <c r="BO25" s="78" t="s">
        <v>47</v>
      </c>
      <c r="BP25" s="78" t="s">
        <v>48</v>
      </c>
      <c r="BQ25" s="78"/>
      <c r="BR25" s="78" t="s">
        <v>49</v>
      </c>
      <c r="BS25" s="80" t="s">
        <v>48</v>
      </c>
      <c r="BT25" s="81"/>
    </row>
    <row r="26" spans="1:72" s="58" customFormat="1" ht="63" customHeight="1" x14ac:dyDescent="0.3">
      <c r="A26" s="49"/>
      <c r="B26" s="63"/>
      <c r="C26" s="64" t="s">
        <v>50</v>
      </c>
      <c r="D26" s="65"/>
      <c r="E26" s="65"/>
      <c r="F26" s="65"/>
      <c r="G26" s="66"/>
      <c r="H26" s="67"/>
      <c r="I26" s="67"/>
      <c r="J26" s="69"/>
      <c r="K26" s="82"/>
      <c r="L26" s="83" t="s">
        <v>51</v>
      </c>
      <c r="M26" s="83" t="s">
        <v>52</v>
      </c>
      <c r="N26" s="83" t="s">
        <v>53</v>
      </c>
      <c r="O26" s="84" t="s">
        <v>54</v>
      </c>
      <c r="P26" s="85"/>
      <c r="Q26" s="85"/>
      <c r="R26" s="86" t="s">
        <v>55</v>
      </c>
      <c r="S26" s="86" t="s">
        <v>56</v>
      </c>
      <c r="T26" s="87" t="s">
        <v>57</v>
      </c>
      <c r="U26" s="88"/>
      <c r="V26" s="83" t="s">
        <v>51</v>
      </c>
      <c r="W26" s="83" t="s">
        <v>52</v>
      </c>
      <c r="X26" s="83" t="s">
        <v>53</v>
      </c>
      <c r="Y26" s="84" t="s">
        <v>54</v>
      </c>
      <c r="Z26" s="85"/>
      <c r="AA26" s="85"/>
      <c r="AB26" s="86" t="s">
        <v>58</v>
      </c>
      <c r="AC26" s="86" t="s">
        <v>59</v>
      </c>
      <c r="AD26" s="87" t="s">
        <v>60</v>
      </c>
      <c r="AE26" s="88"/>
      <c r="AF26" s="83" t="s">
        <v>51</v>
      </c>
      <c r="AG26" s="83" t="s">
        <v>52</v>
      </c>
      <c r="AH26" s="83" t="s">
        <v>53</v>
      </c>
      <c r="AI26" s="84" t="s">
        <v>54</v>
      </c>
      <c r="AJ26" s="85"/>
      <c r="AK26" s="85"/>
      <c r="AL26" s="86" t="s">
        <v>55</v>
      </c>
      <c r="AM26" s="86" t="s">
        <v>56</v>
      </c>
      <c r="AN26" s="87" t="s">
        <v>57</v>
      </c>
      <c r="AP26" s="77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9"/>
      <c r="BE26" s="77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80"/>
      <c r="BT26" s="81"/>
    </row>
    <row r="27" spans="1:72" s="58" customFormat="1" ht="15.75" customHeight="1" thickBot="1" x14ac:dyDescent="0.35">
      <c r="A27" s="49"/>
      <c r="B27" s="89"/>
      <c r="C27" s="90"/>
      <c r="D27" s="91"/>
      <c r="E27" s="91"/>
      <c r="F27" s="91"/>
      <c r="G27" s="92"/>
      <c r="H27" s="93"/>
      <c r="I27" s="93"/>
      <c r="J27" s="94" t="s">
        <v>61</v>
      </c>
      <c r="K27" s="95" t="s">
        <v>62</v>
      </c>
      <c r="L27" s="96" t="s">
        <v>62</v>
      </c>
      <c r="M27" s="96" t="s">
        <v>62</v>
      </c>
      <c r="N27" s="96" t="s">
        <v>62</v>
      </c>
      <c r="O27" s="97" t="s">
        <v>62</v>
      </c>
      <c r="P27" s="96" t="s">
        <v>62</v>
      </c>
      <c r="Q27" s="96" t="s">
        <v>62</v>
      </c>
      <c r="R27" s="96" t="s">
        <v>62</v>
      </c>
      <c r="S27" s="96" t="s">
        <v>62</v>
      </c>
      <c r="T27" s="98" t="s">
        <v>62</v>
      </c>
      <c r="U27" s="95" t="s">
        <v>62</v>
      </c>
      <c r="V27" s="96" t="s">
        <v>62</v>
      </c>
      <c r="W27" s="96" t="s">
        <v>62</v>
      </c>
      <c r="X27" s="96" t="s">
        <v>62</v>
      </c>
      <c r="Y27" s="97" t="s">
        <v>62</v>
      </c>
      <c r="Z27" s="96" t="s">
        <v>62</v>
      </c>
      <c r="AA27" s="96" t="s">
        <v>62</v>
      </c>
      <c r="AB27" s="96" t="s">
        <v>62</v>
      </c>
      <c r="AC27" s="96" t="s">
        <v>62</v>
      </c>
      <c r="AD27" s="98" t="s">
        <v>62</v>
      </c>
      <c r="AE27" s="95" t="s">
        <v>62</v>
      </c>
      <c r="AF27" s="96" t="s">
        <v>62</v>
      </c>
      <c r="AG27" s="96" t="s">
        <v>62</v>
      </c>
      <c r="AH27" s="96" t="s">
        <v>62</v>
      </c>
      <c r="AI27" s="97" t="s">
        <v>62</v>
      </c>
      <c r="AJ27" s="96" t="s">
        <v>62</v>
      </c>
      <c r="AK27" s="96" t="s">
        <v>62</v>
      </c>
      <c r="AL27" s="96" t="s">
        <v>62</v>
      </c>
      <c r="AM27" s="96" t="s">
        <v>62</v>
      </c>
      <c r="AN27" s="98" t="s">
        <v>62</v>
      </c>
      <c r="AP27" s="99" t="s">
        <v>63</v>
      </c>
      <c r="AQ27" s="100" t="s">
        <v>64</v>
      </c>
      <c r="AR27" s="100" t="s">
        <v>64</v>
      </c>
      <c r="AS27" s="100" t="s">
        <v>64</v>
      </c>
      <c r="AT27" s="100" t="s">
        <v>64</v>
      </c>
      <c r="AU27" s="100" t="s">
        <v>64</v>
      </c>
      <c r="AV27" s="100" t="s">
        <v>64</v>
      </c>
      <c r="AW27" s="100" t="s">
        <v>64</v>
      </c>
      <c r="AX27" s="100" t="s">
        <v>64</v>
      </c>
      <c r="AY27" s="100" t="s">
        <v>64</v>
      </c>
      <c r="AZ27" s="100" t="s">
        <v>64</v>
      </c>
      <c r="BA27" s="100" t="s">
        <v>65</v>
      </c>
      <c r="BB27" s="100" t="s">
        <v>64</v>
      </c>
      <c r="BC27" s="100" t="s">
        <v>64</v>
      </c>
      <c r="BD27" s="101" t="s">
        <v>64</v>
      </c>
      <c r="BE27" s="99" t="s">
        <v>64</v>
      </c>
      <c r="BF27" s="100" t="s">
        <v>64</v>
      </c>
      <c r="BG27" s="100" t="s">
        <v>64</v>
      </c>
      <c r="BH27" s="100" t="s">
        <v>64</v>
      </c>
      <c r="BI27" s="100" t="s">
        <v>64</v>
      </c>
      <c r="BJ27" s="100" t="s">
        <v>64</v>
      </c>
      <c r="BK27" s="100" t="s">
        <v>64</v>
      </c>
      <c r="BL27" s="100" t="s">
        <v>64</v>
      </c>
      <c r="BM27" s="100" t="s">
        <v>64</v>
      </c>
      <c r="BN27" s="100" t="s">
        <v>64</v>
      </c>
      <c r="BO27" s="100" t="s">
        <v>64</v>
      </c>
      <c r="BP27" s="100" t="s">
        <v>64</v>
      </c>
      <c r="BQ27" s="100" t="s">
        <v>64</v>
      </c>
      <c r="BR27" s="100" t="s">
        <v>64</v>
      </c>
      <c r="BS27" s="102" t="s">
        <v>64</v>
      </c>
      <c r="BT27" s="81"/>
    </row>
    <row r="28" spans="1:72" s="120" customFormat="1" ht="15.75" customHeight="1" thickBot="1" x14ac:dyDescent="0.35">
      <c r="A28" s="103"/>
      <c r="B28" s="104"/>
      <c r="C28" s="105" t="s">
        <v>66</v>
      </c>
      <c r="D28" s="106"/>
      <c r="E28" s="106"/>
      <c r="F28" s="106"/>
      <c r="G28" s="107"/>
      <c r="H28" s="108" t="s">
        <v>67</v>
      </c>
      <c r="I28" s="109" t="s">
        <v>68</v>
      </c>
      <c r="J28" s="108" t="s">
        <v>69</v>
      </c>
      <c r="K28" s="110" t="s">
        <v>70</v>
      </c>
      <c r="L28" s="109" t="s">
        <v>71</v>
      </c>
      <c r="M28" s="108" t="s">
        <v>72</v>
      </c>
      <c r="N28" s="108" t="s">
        <v>73</v>
      </c>
      <c r="O28" s="109" t="s">
        <v>74</v>
      </c>
      <c r="P28" s="108" t="s">
        <v>75</v>
      </c>
      <c r="Q28" s="111" t="s">
        <v>76</v>
      </c>
      <c r="R28" s="112" t="s">
        <v>77</v>
      </c>
      <c r="S28" s="108" t="s">
        <v>78</v>
      </c>
      <c r="T28" s="113" t="s">
        <v>79</v>
      </c>
      <c r="U28" s="110" t="s">
        <v>80</v>
      </c>
      <c r="V28" s="109" t="s">
        <v>81</v>
      </c>
      <c r="W28" s="108" t="s">
        <v>82</v>
      </c>
      <c r="X28" s="108" t="s">
        <v>83</v>
      </c>
      <c r="Y28" s="109" t="s">
        <v>84</v>
      </c>
      <c r="Z28" s="108" t="s">
        <v>85</v>
      </c>
      <c r="AA28" s="111" t="s">
        <v>86</v>
      </c>
      <c r="AB28" s="112" t="s">
        <v>87</v>
      </c>
      <c r="AC28" s="108" t="s">
        <v>88</v>
      </c>
      <c r="AD28" s="113" t="s">
        <v>89</v>
      </c>
      <c r="AE28" s="110" t="s">
        <v>90</v>
      </c>
      <c r="AF28" s="109" t="s">
        <v>91</v>
      </c>
      <c r="AG28" s="108" t="s">
        <v>92</v>
      </c>
      <c r="AH28" s="108" t="s">
        <v>93</v>
      </c>
      <c r="AI28" s="109" t="s">
        <v>94</v>
      </c>
      <c r="AJ28" s="108" t="s">
        <v>95</v>
      </c>
      <c r="AK28" s="111" t="s">
        <v>96</v>
      </c>
      <c r="AL28" s="112" t="s">
        <v>97</v>
      </c>
      <c r="AM28" s="108" t="s">
        <v>98</v>
      </c>
      <c r="AN28" s="113" t="s">
        <v>99</v>
      </c>
      <c r="AO28" s="114"/>
      <c r="AP28" s="115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7"/>
      <c r="BE28" s="115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8"/>
      <c r="BT28" s="119"/>
    </row>
    <row r="29" spans="1:72" s="136" customFormat="1" ht="13.8" thickBot="1" x14ac:dyDescent="0.35">
      <c r="A29" s="121"/>
      <c r="B29" s="122" t="s">
        <v>100</v>
      </c>
      <c r="C29" s="123" t="s">
        <v>101</v>
      </c>
      <c r="D29" s="124"/>
      <c r="E29" s="124"/>
      <c r="F29" s="124"/>
      <c r="G29" s="125"/>
      <c r="H29" s="126"/>
      <c r="I29" s="127"/>
      <c r="J29" s="128"/>
      <c r="K29" s="129">
        <f>K30+K33+K36+K39+K44</f>
        <v>221965.91</v>
      </c>
      <c r="L29" s="129">
        <f>L30+L33+L36+L39+L44</f>
        <v>0</v>
      </c>
      <c r="M29" s="129">
        <f>M30+M33+M36+M39+M44</f>
        <v>0</v>
      </c>
      <c r="N29" s="129">
        <f>N30+N33+N36+N39+N44</f>
        <v>0</v>
      </c>
      <c r="O29" s="129">
        <f>O30+O33+O36+O39+O44</f>
        <v>221965.91</v>
      </c>
      <c r="P29" s="129">
        <f t="shared" ref="P29:AM29" si="0">P30+P33+P36+P39+P44</f>
        <v>0</v>
      </c>
      <c r="Q29" s="129">
        <f t="shared" si="0"/>
        <v>0</v>
      </c>
      <c r="R29" s="129">
        <f t="shared" si="0"/>
        <v>221965.91</v>
      </c>
      <c r="S29" s="129">
        <f t="shared" si="0"/>
        <v>192661.15</v>
      </c>
      <c r="T29" s="129">
        <f>T30+T33+T36+T39+T44</f>
        <v>29304.760000000002</v>
      </c>
      <c r="U29" s="129">
        <f>U30+U33+U36+U39+U44</f>
        <v>221965.91</v>
      </c>
      <c r="V29" s="129">
        <f>V30+V33+V36+V39+V44</f>
        <v>0</v>
      </c>
      <c r="W29" s="129">
        <f t="shared" si="0"/>
        <v>0</v>
      </c>
      <c r="X29" s="129">
        <f t="shared" si="0"/>
        <v>0</v>
      </c>
      <c r="Y29" s="129">
        <f t="shared" si="0"/>
        <v>221965.91</v>
      </c>
      <c r="Z29" s="129">
        <f t="shared" si="0"/>
        <v>0</v>
      </c>
      <c r="AA29" s="129">
        <f t="shared" si="0"/>
        <v>0</v>
      </c>
      <c r="AB29" s="129">
        <f t="shared" si="0"/>
        <v>221965.91</v>
      </c>
      <c r="AC29" s="129">
        <f t="shared" si="0"/>
        <v>29304.47</v>
      </c>
      <c r="AD29" s="129">
        <f t="shared" si="0"/>
        <v>192661.44</v>
      </c>
      <c r="AE29" s="129">
        <f t="shared" si="0"/>
        <v>221965.91</v>
      </c>
      <c r="AF29" s="129">
        <f t="shared" si="0"/>
        <v>0</v>
      </c>
      <c r="AG29" s="129">
        <f t="shared" si="0"/>
        <v>0</v>
      </c>
      <c r="AH29" s="129">
        <f t="shared" si="0"/>
        <v>0</v>
      </c>
      <c r="AI29" s="129">
        <f t="shared" si="0"/>
        <v>221965.91</v>
      </c>
      <c r="AJ29" s="129">
        <f t="shared" si="0"/>
        <v>0</v>
      </c>
      <c r="AK29" s="129">
        <f t="shared" si="0"/>
        <v>0</v>
      </c>
      <c r="AL29" s="129">
        <f t="shared" si="0"/>
        <v>221965.91</v>
      </c>
      <c r="AM29" s="129">
        <f t="shared" si="0"/>
        <v>221965.62</v>
      </c>
      <c r="AN29" s="129">
        <f>AN30+AN33+AN36+AN39+AN44</f>
        <v>0.29000000000002046</v>
      </c>
      <c r="AO29" s="130"/>
      <c r="AP29" s="129">
        <f t="shared" ref="AP29" si="1">AP30+AP33+AP36+AP39+AP44</f>
        <v>0.29000000000002046</v>
      </c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2"/>
      <c r="BE29" s="133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4"/>
      <c r="BT29" s="135"/>
    </row>
    <row r="30" spans="1:72" s="156" customFormat="1" ht="13.8" outlineLevel="1" x14ac:dyDescent="0.3">
      <c r="A30" s="137"/>
      <c r="B30" s="138" t="s">
        <v>102</v>
      </c>
      <c r="C30" s="139" t="s">
        <v>103</v>
      </c>
      <c r="D30" s="140"/>
      <c r="E30" s="140"/>
      <c r="F30" s="140"/>
      <c r="G30" s="141"/>
      <c r="H30" s="142"/>
      <c r="I30" s="143"/>
      <c r="J30" s="143"/>
      <c r="K30" s="144"/>
      <c r="L30" s="145"/>
      <c r="M30" s="145"/>
      <c r="N30" s="145"/>
      <c r="O30" s="145"/>
      <c r="P30" s="145"/>
      <c r="Q30" s="146"/>
      <c r="R30" s="145"/>
      <c r="S30" s="147"/>
      <c r="T30" s="148"/>
      <c r="U30" s="144"/>
      <c r="V30" s="145"/>
      <c r="W30" s="145"/>
      <c r="X30" s="145"/>
      <c r="Y30" s="145"/>
      <c r="Z30" s="145"/>
      <c r="AA30" s="146"/>
      <c r="AB30" s="145"/>
      <c r="AC30" s="147"/>
      <c r="AD30" s="148"/>
      <c r="AE30" s="144"/>
      <c r="AF30" s="145"/>
      <c r="AG30" s="145"/>
      <c r="AH30" s="145"/>
      <c r="AI30" s="145"/>
      <c r="AJ30" s="145"/>
      <c r="AK30" s="146"/>
      <c r="AL30" s="145"/>
      <c r="AM30" s="147"/>
      <c r="AN30" s="148"/>
      <c r="AO30" s="149"/>
      <c r="AP30" s="150"/>
      <c r="AQ30" s="151"/>
      <c r="AR30" s="151"/>
      <c r="AS30" s="151"/>
      <c r="AT30" s="151"/>
      <c r="AU30" s="151"/>
      <c r="AV30" s="151"/>
      <c r="AW30" s="151"/>
      <c r="AX30" s="152"/>
      <c r="AY30" s="151"/>
      <c r="AZ30" s="151"/>
      <c r="BA30" s="151"/>
      <c r="BB30" s="151"/>
      <c r="BC30" s="151"/>
      <c r="BD30" s="153"/>
      <c r="BE30" s="150"/>
      <c r="BF30" s="151"/>
      <c r="BG30" s="151"/>
      <c r="BH30" s="151"/>
      <c r="BI30" s="151"/>
      <c r="BJ30" s="151"/>
      <c r="BK30" s="151"/>
      <c r="BL30" s="151"/>
      <c r="BM30" s="152"/>
      <c r="BN30" s="151"/>
      <c r="BO30" s="151"/>
      <c r="BP30" s="151"/>
      <c r="BQ30" s="151"/>
      <c r="BR30" s="151"/>
      <c r="BS30" s="154"/>
      <c r="BT30" s="155"/>
    </row>
    <row r="31" spans="1:72" s="176" customFormat="1" ht="13.8" outlineLevel="1" x14ac:dyDescent="0.3">
      <c r="A31" s="157"/>
      <c r="B31" s="158"/>
      <c r="C31" s="159"/>
      <c r="D31" s="160"/>
      <c r="E31" s="160"/>
      <c r="F31" s="160"/>
      <c r="G31" s="161"/>
      <c r="H31" s="162"/>
      <c r="I31" s="163"/>
      <c r="J31" s="163"/>
      <c r="K31" s="164"/>
      <c r="L31" s="165"/>
      <c r="M31" s="165"/>
      <c r="N31" s="165"/>
      <c r="O31" s="165"/>
      <c r="P31" s="165"/>
      <c r="Q31" s="166"/>
      <c r="R31" s="165"/>
      <c r="S31" s="167"/>
      <c r="T31" s="168"/>
      <c r="U31" s="164"/>
      <c r="V31" s="165"/>
      <c r="W31" s="165"/>
      <c r="X31" s="165"/>
      <c r="Y31" s="165"/>
      <c r="Z31" s="165"/>
      <c r="AA31" s="166"/>
      <c r="AB31" s="165"/>
      <c r="AC31" s="167"/>
      <c r="AD31" s="168"/>
      <c r="AE31" s="164"/>
      <c r="AF31" s="165"/>
      <c r="AG31" s="165"/>
      <c r="AH31" s="165"/>
      <c r="AI31" s="165"/>
      <c r="AJ31" s="165"/>
      <c r="AK31" s="166"/>
      <c r="AL31" s="165"/>
      <c r="AM31" s="167"/>
      <c r="AN31" s="168"/>
      <c r="AO31" s="169"/>
      <c r="AP31" s="170"/>
      <c r="AQ31" s="171"/>
      <c r="AR31" s="171"/>
      <c r="AS31" s="171"/>
      <c r="AT31" s="171"/>
      <c r="AU31" s="171"/>
      <c r="AV31" s="171"/>
      <c r="AW31" s="171"/>
      <c r="AX31" s="172"/>
      <c r="AY31" s="171"/>
      <c r="AZ31" s="171"/>
      <c r="BA31" s="171"/>
      <c r="BB31" s="171"/>
      <c r="BC31" s="171"/>
      <c r="BD31" s="173"/>
      <c r="BE31" s="170"/>
      <c r="BF31" s="171"/>
      <c r="BG31" s="171"/>
      <c r="BH31" s="171"/>
      <c r="BI31" s="171"/>
      <c r="BJ31" s="171"/>
      <c r="BK31" s="171"/>
      <c r="BL31" s="171"/>
      <c r="BM31" s="172"/>
      <c r="BN31" s="171"/>
      <c r="BO31" s="171"/>
      <c r="BP31" s="171"/>
      <c r="BQ31" s="171"/>
      <c r="BR31" s="171"/>
      <c r="BS31" s="174"/>
      <c r="BT31" s="175"/>
    </row>
    <row r="32" spans="1:72" s="176" customFormat="1" ht="13.8" outlineLevel="1" x14ac:dyDescent="0.3">
      <c r="A32" s="157"/>
      <c r="B32" s="158"/>
      <c r="C32" s="159"/>
      <c r="D32" s="160"/>
      <c r="E32" s="160"/>
      <c r="F32" s="160"/>
      <c r="G32" s="161"/>
      <c r="H32" s="162"/>
      <c r="I32" s="163"/>
      <c r="J32" s="163"/>
      <c r="K32" s="164"/>
      <c r="L32" s="165"/>
      <c r="M32" s="165"/>
      <c r="N32" s="165"/>
      <c r="O32" s="165"/>
      <c r="P32" s="165"/>
      <c r="Q32" s="166"/>
      <c r="R32" s="165"/>
      <c r="S32" s="167"/>
      <c r="T32" s="168"/>
      <c r="U32" s="164"/>
      <c r="V32" s="165"/>
      <c r="W32" s="165"/>
      <c r="X32" s="165"/>
      <c r="Y32" s="165"/>
      <c r="Z32" s="165"/>
      <c r="AA32" s="166"/>
      <c r="AB32" s="165"/>
      <c r="AC32" s="167"/>
      <c r="AD32" s="168"/>
      <c r="AE32" s="164"/>
      <c r="AF32" s="165"/>
      <c r="AG32" s="165"/>
      <c r="AH32" s="165"/>
      <c r="AI32" s="165"/>
      <c r="AJ32" s="165"/>
      <c r="AK32" s="166"/>
      <c r="AL32" s="165"/>
      <c r="AM32" s="167"/>
      <c r="AN32" s="168"/>
      <c r="AO32" s="169"/>
      <c r="AP32" s="170"/>
      <c r="AQ32" s="171"/>
      <c r="AR32" s="171"/>
      <c r="AS32" s="171"/>
      <c r="AT32" s="171"/>
      <c r="AU32" s="171"/>
      <c r="AV32" s="171"/>
      <c r="AW32" s="171"/>
      <c r="AX32" s="172"/>
      <c r="AY32" s="171"/>
      <c r="AZ32" s="171"/>
      <c r="BA32" s="171"/>
      <c r="BB32" s="171"/>
      <c r="BC32" s="171"/>
      <c r="BD32" s="173"/>
      <c r="BE32" s="170"/>
      <c r="BF32" s="171"/>
      <c r="BG32" s="171"/>
      <c r="BH32" s="171"/>
      <c r="BI32" s="171"/>
      <c r="BJ32" s="171"/>
      <c r="BK32" s="171"/>
      <c r="BL32" s="171"/>
      <c r="BM32" s="172"/>
      <c r="BN32" s="171"/>
      <c r="BO32" s="171"/>
      <c r="BP32" s="171"/>
      <c r="BQ32" s="171"/>
      <c r="BR32" s="171"/>
      <c r="BS32" s="174"/>
      <c r="BT32" s="175"/>
    </row>
    <row r="33" spans="1:72" s="156" customFormat="1" ht="13.8" outlineLevel="1" x14ac:dyDescent="0.3">
      <c r="A33" s="137"/>
      <c r="B33" s="177" t="s">
        <v>104</v>
      </c>
      <c r="C33" s="178" t="s">
        <v>105</v>
      </c>
      <c r="D33" s="179"/>
      <c r="E33" s="179"/>
      <c r="F33" s="179"/>
      <c r="G33" s="180"/>
      <c r="H33" s="181"/>
      <c r="I33" s="182"/>
      <c r="J33" s="182"/>
      <c r="K33" s="183"/>
      <c r="L33" s="184"/>
      <c r="M33" s="184"/>
      <c r="N33" s="184"/>
      <c r="O33" s="184"/>
      <c r="P33" s="184"/>
      <c r="Q33" s="185"/>
      <c r="R33" s="184"/>
      <c r="S33" s="186"/>
      <c r="T33" s="187"/>
      <c r="U33" s="183"/>
      <c r="V33" s="184"/>
      <c r="W33" s="184"/>
      <c r="X33" s="184"/>
      <c r="Y33" s="184"/>
      <c r="Z33" s="184"/>
      <c r="AA33" s="185"/>
      <c r="AB33" s="184"/>
      <c r="AC33" s="186"/>
      <c r="AD33" s="187"/>
      <c r="AE33" s="183"/>
      <c r="AF33" s="184"/>
      <c r="AG33" s="184"/>
      <c r="AH33" s="184"/>
      <c r="AI33" s="184"/>
      <c r="AJ33" s="184"/>
      <c r="AK33" s="185"/>
      <c r="AL33" s="184"/>
      <c r="AM33" s="186"/>
      <c r="AN33" s="187"/>
      <c r="AO33" s="149"/>
      <c r="AP33" s="188"/>
      <c r="AQ33" s="189"/>
      <c r="AR33" s="189"/>
      <c r="AS33" s="189"/>
      <c r="AT33" s="189"/>
      <c r="AU33" s="189"/>
      <c r="AV33" s="189"/>
      <c r="AW33" s="189"/>
      <c r="AX33" s="190"/>
      <c r="AY33" s="191"/>
      <c r="AZ33" s="191"/>
      <c r="BA33" s="191"/>
      <c r="BB33" s="191"/>
      <c r="BC33" s="191"/>
      <c r="BD33" s="192"/>
      <c r="BE33" s="188"/>
      <c r="BF33" s="189"/>
      <c r="BG33" s="189"/>
      <c r="BH33" s="189"/>
      <c r="BI33" s="189"/>
      <c r="BJ33" s="189"/>
      <c r="BK33" s="189"/>
      <c r="BL33" s="189"/>
      <c r="BM33" s="190"/>
      <c r="BN33" s="191"/>
      <c r="BO33" s="191"/>
      <c r="BP33" s="191"/>
      <c r="BQ33" s="191"/>
      <c r="BR33" s="191"/>
      <c r="BS33" s="193"/>
      <c r="BT33" s="194"/>
    </row>
    <row r="34" spans="1:72" s="156" customFormat="1" ht="13.8" outlineLevel="1" x14ac:dyDescent="0.3">
      <c r="A34" s="137"/>
      <c r="B34" s="177"/>
      <c r="C34" s="195"/>
      <c r="D34" s="196"/>
      <c r="E34" s="196"/>
      <c r="F34" s="196"/>
      <c r="G34" s="197"/>
      <c r="H34" s="181"/>
      <c r="I34" s="182"/>
      <c r="J34" s="182"/>
      <c r="K34" s="183"/>
      <c r="L34" s="184"/>
      <c r="M34" s="184"/>
      <c r="N34" s="184"/>
      <c r="O34" s="184"/>
      <c r="P34" s="184"/>
      <c r="Q34" s="185"/>
      <c r="R34" s="184"/>
      <c r="S34" s="186"/>
      <c r="T34" s="187"/>
      <c r="U34" s="183"/>
      <c r="V34" s="184"/>
      <c r="W34" s="184"/>
      <c r="X34" s="184"/>
      <c r="Y34" s="184"/>
      <c r="Z34" s="184"/>
      <c r="AA34" s="185"/>
      <c r="AB34" s="184"/>
      <c r="AC34" s="186"/>
      <c r="AD34" s="187"/>
      <c r="AE34" s="183"/>
      <c r="AF34" s="184"/>
      <c r="AG34" s="184"/>
      <c r="AH34" s="184"/>
      <c r="AI34" s="184"/>
      <c r="AJ34" s="184"/>
      <c r="AK34" s="185"/>
      <c r="AL34" s="184"/>
      <c r="AM34" s="186"/>
      <c r="AN34" s="187"/>
      <c r="AO34" s="149"/>
      <c r="AP34" s="198"/>
      <c r="AQ34" s="189"/>
      <c r="AR34" s="189"/>
      <c r="AS34" s="189"/>
      <c r="AT34" s="189"/>
      <c r="AU34" s="189"/>
      <c r="AV34" s="189"/>
      <c r="AW34" s="189"/>
      <c r="AX34" s="190"/>
      <c r="AY34" s="191"/>
      <c r="AZ34" s="191"/>
      <c r="BA34" s="191"/>
      <c r="BB34" s="191"/>
      <c r="BC34" s="191"/>
      <c r="BD34" s="192"/>
      <c r="BE34" s="198"/>
      <c r="BF34" s="189"/>
      <c r="BG34" s="189"/>
      <c r="BH34" s="189"/>
      <c r="BI34" s="189"/>
      <c r="BJ34" s="189"/>
      <c r="BK34" s="189"/>
      <c r="BL34" s="189"/>
      <c r="BM34" s="190"/>
      <c r="BN34" s="191"/>
      <c r="BO34" s="191"/>
      <c r="BP34" s="191"/>
      <c r="BQ34" s="191"/>
      <c r="BR34" s="191"/>
      <c r="BS34" s="193"/>
      <c r="BT34" s="194"/>
    </row>
    <row r="35" spans="1:72" s="156" customFormat="1" ht="13.8" outlineLevel="1" x14ac:dyDescent="0.3">
      <c r="A35" s="137"/>
      <c r="B35" s="177"/>
      <c r="C35" s="195"/>
      <c r="D35" s="196"/>
      <c r="E35" s="196"/>
      <c r="F35" s="196"/>
      <c r="G35" s="197"/>
      <c r="H35" s="181"/>
      <c r="I35" s="182"/>
      <c r="J35" s="182"/>
      <c r="K35" s="183"/>
      <c r="L35" s="184"/>
      <c r="M35" s="184"/>
      <c r="N35" s="184"/>
      <c r="O35" s="184"/>
      <c r="P35" s="184"/>
      <c r="Q35" s="185"/>
      <c r="R35" s="184"/>
      <c r="S35" s="186"/>
      <c r="T35" s="187"/>
      <c r="U35" s="183"/>
      <c r="V35" s="184"/>
      <c r="W35" s="184"/>
      <c r="X35" s="184"/>
      <c r="Y35" s="184"/>
      <c r="Z35" s="184"/>
      <c r="AA35" s="185"/>
      <c r="AB35" s="184"/>
      <c r="AC35" s="186"/>
      <c r="AD35" s="187"/>
      <c r="AE35" s="183"/>
      <c r="AF35" s="184"/>
      <c r="AG35" s="184"/>
      <c r="AH35" s="184"/>
      <c r="AI35" s="184"/>
      <c r="AJ35" s="184"/>
      <c r="AK35" s="185"/>
      <c r="AL35" s="184"/>
      <c r="AM35" s="186"/>
      <c r="AN35" s="187"/>
      <c r="AO35" s="149"/>
      <c r="AP35" s="198"/>
      <c r="AQ35" s="189"/>
      <c r="AR35" s="189"/>
      <c r="AS35" s="189"/>
      <c r="AT35" s="189"/>
      <c r="AU35" s="189"/>
      <c r="AV35" s="189"/>
      <c r="AW35" s="189"/>
      <c r="AX35" s="190"/>
      <c r="AY35" s="191"/>
      <c r="AZ35" s="191"/>
      <c r="BA35" s="191"/>
      <c r="BB35" s="191"/>
      <c r="BC35" s="191"/>
      <c r="BD35" s="192"/>
      <c r="BE35" s="198"/>
      <c r="BF35" s="189"/>
      <c r="BG35" s="189"/>
      <c r="BH35" s="189"/>
      <c r="BI35" s="189"/>
      <c r="BJ35" s="189"/>
      <c r="BK35" s="189"/>
      <c r="BL35" s="189"/>
      <c r="BM35" s="190"/>
      <c r="BN35" s="191"/>
      <c r="BO35" s="191"/>
      <c r="BP35" s="191"/>
      <c r="BQ35" s="191"/>
      <c r="BR35" s="191"/>
      <c r="BS35" s="193"/>
      <c r="BT35" s="194"/>
    </row>
    <row r="36" spans="1:72" s="156" customFormat="1" ht="13.8" outlineLevel="1" x14ac:dyDescent="0.3">
      <c r="A36" s="137"/>
      <c r="B36" s="177" t="s">
        <v>106</v>
      </c>
      <c r="C36" s="178" t="s">
        <v>107</v>
      </c>
      <c r="D36" s="179"/>
      <c r="E36" s="179"/>
      <c r="F36" s="179"/>
      <c r="G36" s="180"/>
      <c r="H36" s="199"/>
      <c r="I36" s="200"/>
      <c r="J36" s="200"/>
      <c r="K36" s="201"/>
      <c r="L36" s="202"/>
      <c r="M36" s="202"/>
      <c r="N36" s="202"/>
      <c r="O36" s="202"/>
      <c r="P36" s="202"/>
      <c r="Q36" s="203"/>
      <c r="R36" s="202"/>
      <c r="S36" s="204"/>
      <c r="T36" s="205"/>
      <c r="U36" s="201"/>
      <c r="V36" s="202"/>
      <c r="W36" s="202"/>
      <c r="X36" s="202"/>
      <c r="Y36" s="202"/>
      <c r="Z36" s="202"/>
      <c r="AA36" s="203"/>
      <c r="AB36" s="202"/>
      <c r="AC36" s="204"/>
      <c r="AD36" s="205"/>
      <c r="AE36" s="201"/>
      <c r="AF36" s="202"/>
      <c r="AG36" s="202"/>
      <c r="AH36" s="202"/>
      <c r="AI36" s="202"/>
      <c r="AJ36" s="202"/>
      <c r="AK36" s="203"/>
      <c r="AL36" s="202"/>
      <c r="AM36" s="204"/>
      <c r="AN36" s="205"/>
      <c r="AO36" s="149"/>
      <c r="AP36" s="206"/>
      <c r="AQ36" s="191"/>
      <c r="AR36" s="191"/>
      <c r="AS36" s="191"/>
      <c r="AT36" s="191"/>
      <c r="AU36" s="191"/>
      <c r="AV36" s="191"/>
      <c r="AW36" s="191"/>
      <c r="AX36" s="190"/>
      <c r="AY36" s="191"/>
      <c r="AZ36" s="191"/>
      <c r="BA36" s="191"/>
      <c r="BB36" s="191"/>
      <c r="BC36" s="191"/>
      <c r="BD36" s="192"/>
      <c r="BE36" s="206"/>
      <c r="BF36" s="191"/>
      <c r="BG36" s="191"/>
      <c r="BH36" s="191"/>
      <c r="BI36" s="191"/>
      <c r="BJ36" s="191"/>
      <c r="BK36" s="191"/>
      <c r="BL36" s="191"/>
      <c r="BM36" s="190"/>
      <c r="BN36" s="191"/>
      <c r="BO36" s="191"/>
      <c r="BP36" s="191"/>
      <c r="BQ36" s="191"/>
      <c r="BR36" s="191"/>
      <c r="BS36" s="193"/>
      <c r="BT36" s="194"/>
    </row>
    <row r="37" spans="1:72" s="156" customFormat="1" ht="13.8" outlineLevel="1" x14ac:dyDescent="0.3">
      <c r="A37" s="137"/>
      <c r="B37" s="177"/>
      <c r="C37" s="195"/>
      <c r="D37" s="196"/>
      <c r="E37" s="196"/>
      <c r="F37" s="196"/>
      <c r="G37" s="197"/>
      <c r="H37" s="199"/>
      <c r="I37" s="200"/>
      <c r="J37" s="200"/>
      <c r="K37" s="201"/>
      <c r="L37" s="202"/>
      <c r="M37" s="202"/>
      <c r="N37" s="202"/>
      <c r="O37" s="202"/>
      <c r="P37" s="202"/>
      <c r="Q37" s="203"/>
      <c r="R37" s="202"/>
      <c r="S37" s="204"/>
      <c r="T37" s="205"/>
      <c r="U37" s="201"/>
      <c r="V37" s="202"/>
      <c r="W37" s="202"/>
      <c r="X37" s="202"/>
      <c r="Y37" s="202"/>
      <c r="Z37" s="202"/>
      <c r="AA37" s="203"/>
      <c r="AB37" s="202"/>
      <c r="AC37" s="204"/>
      <c r="AD37" s="205"/>
      <c r="AE37" s="201"/>
      <c r="AF37" s="202"/>
      <c r="AG37" s="202"/>
      <c r="AH37" s="202"/>
      <c r="AI37" s="202"/>
      <c r="AJ37" s="202"/>
      <c r="AK37" s="203"/>
      <c r="AL37" s="202"/>
      <c r="AM37" s="204"/>
      <c r="AN37" s="205"/>
      <c r="AO37" s="149"/>
      <c r="AP37" s="206"/>
      <c r="AQ37" s="191"/>
      <c r="AR37" s="191"/>
      <c r="AS37" s="191"/>
      <c r="AT37" s="191"/>
      <c r="AU37" s="191"/>
      <c r="AV37" s="191"/>
      <c r="AW37" s="191"/>
      <c r="AX37" s="190"/>
      <c r="AY37" s="191"/>
      <c r="AZ37" s="191"/>
      <c r="BA37" s="191"/>
      <c r="BB37" s="191"/>
      <c r="BC37" s="191"/>
      <c r="BD37" s="192"/>
      <c r="BE37" s="206"/>
      <c r="BF37" s="191"/>
      <c r="BG37" s="191"/>
      <c r="BH37" s="191"/>
      <c r="BI37" s="191"/>
      <c r="BJ37" s="191"/>
      <c r="BK37" s="191"/>
      <c r="BL37" s="191"/>
      <c r="BM37" s="190"/>
      <c r="BN37" s="191"/>
      <c r="BO37" s="191"/>
      <c r="BP37" s="191"/>
      <c r="BQ37" s="191"/>
      <c r="BR37" s="191"/>
      <c r="BS37" s="193"/>
      <c r="BT37" s="194"/>
    </row>
    <row r="38" spans="1:72" s="156" customFormat="1" ht="13.8" outlineLevel="1" x14ac:dyDescent="0.3">
      <c r="A38" s="137"/>
      <c r="B38" s="177"/>
      <c r="C38" s="195"/>
      <c r="D38" s="196"/>
      <c r="E38" s="196"/>
      <c r="F38" s="196"/>
      <c r="G38" s="197"/>
      <c r="H38" s="199"/>
      <c r="I38" s="200"/>
      <c r="J38" s="200"/>
      <c r="K38" s="201"/>
      <c r="L38" s="202"/>
      <c r="M38" s="202"/>
      <c r="N38" s="202"/>
      <c r="O38" s="202"/>
      <c r="P38" s="202"/>
      <c r="Q38" s="203"/>
      <c r="R38" s="202"/>
      <c r="S38" s="204"/>
      <c r="T38" s="205"/>
      <c r="U38" s="201"/>
      <c r="V38" s="202"/>
      <c r="W38" s="202"/>
      <c r="X38" s="202"/>
      <c r="Y38" s="202"/>
      <c r="Z38" s="202"/>
      <c r="AA38" s="203"/>
      <c r="AB38" s="202"/>
      <c r="AC38" s="204"/>
      <c r="AD38" s="205"/>
      <c r="AE38" s="201"/>
      <c r="AF38" s="202"/>
      <c r="AG38" s="202"/>
      <c r="AH38" s="202"/>
      <c r="AI38" s="202"/>
      <c r="AJ38" s="202"/>
      <c r="AK38" s="203"/>
      <c r="AL38" s="202"/>
      <c r="AM38" s="204"/>
      <c r="AN38" s="205"/>
      <c r="AO38" s="149"/>
      <c r="AP38" s="206"/>
      <c r="AQ38" s="191"/>
      <c r="AR38" s="191"/>
      <c r="AS38" s="191"/>
      <c r="AT38" s="191"/>
      <c r="AU38" s="191"/>
      <c r="AV38" s="191"/>
      <c r="AW38" s="191"/>
      <c r="AX38" s="190"/>
      <c r="AY38" s="191"/>
      <c r="AZ38" s="191"/>
      <c r="BA38" s="191"/>
      <c r="BB38" s="191"/>
      <c r="BC38" s="191"/>
      <c r="BD38" s="192"/>
      <c r="BE38" s="206"/>
      <c r="BF38" s="191"/>
      <c r="BG38" s="191"/>
      <c r="BH38" s="191"/>
      <c r="BI38" s="191"/>
      <c r="BJ38" s="191"/>
      <c r="BK38" s="191"/>
      <c r="BL38" s="191"/>
      <c r="BM38" s="190"/>
      <c r="BN38" s="191"/>
      <c r="BO38" s="191"/>
      <c r="BP38" s="191"/>
      <c r="BQ38" s="191"/>
      <c r="BR38" s="191"/>
      <c r="BS38" s="193"/>
      <c r="BT38" s="194"/>
    </row>
    <row r="39" spans="1:72" s="156" customFormat="1" ht="13.8" outlineLevel="1" x14ac:dyDescent="0.3">
      <c r="A39" s="137"/>
      <c r="B39" s="207" t="s">
        <v>108</v>
      </c>
      <c r="C39" s="208" t="s">
        <v>109</v>
      </c>
      <c r="D39" s="209"/>
      <c r="E39" s="209"/>
      <c r="F39" s="209"/>
      <c r="G39" s="210"/>
      <c r="H39" s="211"/>
      <c r="I39" s="212"/>
      <c r="J39" s="212"/>
      <c r="K39" s="213">
        <f>SUM(K40:K43)</f>
        <v>632.85</v>
      </c>
      <c r="L39" s="213">
        <f t="shared" ref="L39:T39" si="2">SUM(L40:L43)</f>
        <v>0</v>
      </c>
      <c r="M39" s="213">
        <f t="shared" si="2"/>
        <v>0</v>
      </c>
      <c r="N39" s="213">
        <f t="shared" si="2"/>
        <v>0</v>
      </c>
      <c r="O39" s="213">
        <f t="shared" si="2"/>
        <v>632.85</v>
      </c>
      <c r="P39" s="213">
        <f t="shared" si="2"/>
        <v>0</v>
      </c>
      <c r="Q39" s="213">
        <f t="shared" si="2"/>
        <v>0</v>
      </c>
      <c r="R39" s="213">
        <f>SUM(R40:R43)</f>
        <v>632.85</v>
      </c>
      <c r="S39" s="213">
        <f t="shared" si="2"/>
        <v>632.55999999999995</v>
      </c>
      <c r="T39" s="214">
        <f t="shared" si="2"/>
        <v>0.29000000000002046</v>
      </c>
      <c r="U39" s="213">
        <f>SUM(U40:U43)</f>
        <v>632.85</v>
      </c>
      <c r="V39" s="213">
        <f t="shared" ref="V39:AM39" si="3">SUM(V40:V43)</f>
        <v>0</v>
      </c>
      <c r="W39" s="213">
        <f t="shared" si="3"/>
        <v>0</v>
      </c>
      <c r="X39" s="213">
        <f t="shared" si="3"/>
        <v>0</v>
      </c>
      <c r="Y39" s="213">
        <f t="shared" si="3"/>
        <v>632.85</v>
      </c>
      <c r="Z39" s="213">
        <f t="shared" si="3"/>
        <v>0</v>
      </c>
      <c r="AA39" s="213">
        <f t="shared" si="3"/>
        <v>0</v>
      </c>
      <c r="AB39" s="213">
        <f t="shared" si="3"/>
        <v>632.85</v>
      </c>
      <c r="AC39" s="213">
        <f t="shared" si="3"/>
        <v>0</v>
      </c>
      <c r="AD39" s="213">
        <f t="shared" si="3"/>
        <v>632.85</v>
      </c>
      <c r="AE39" s="213">
        <f>SUM(AE40:AE43)</f>
        <v>632.85</v>
      </c>
      <c r="AF39" s="213">
        <f t="shared" si="3"/>
        <v>0</v>
      </c>
      <c r="AG39" s="213">
        <f t="shared" si="3"/>
        <v>0</v>
      </c>
      <c r="AH39" s="213">
        <f t="shared" si="3"/>
        <v>0</v>
      </c>
      <c r="AI39" s="213">
        <f>SUM(AI40:AI43)</f>
        <v>632.85</v>
      </c>
      <c r="AJ39" s="213">
        <f t="shared" si="3"/>
        <v>0</v>
      </c>
      <c r="AK39" s="213">
        <f t="shared" si="3"/>
        <v>0</v>
      </c>
      <c r="AL39" s="213">
        <f t="shared" si="3"/>
        <v>632.85</v>
      </c>
      <c r="AM39" s="213">
        <f t="shared" si="3"/>
        <v>632.55999999999995</v>
      </c>
      <c r="AN39" s="213">
        <f>SUM(AN40:AN43)</f>
        <v>0.29000000000002046</v>
      </c>
      <c r="AO39" s="215"/>
      <c r="AP39" s="213">
        <f>SUM(AP40:AP43)</f>
        <v>0.29000000000002046</v>
      </c>
      <c r="AQ39" s="191"/>
      <c r="AR39" s="191"/>
      <c r="AS39" s="191"/>
      <c r="AT39" s="191"/>
      <c r="AU39" s="191"/>
      <c r="AV39" s="191"/>
      <c r="AW39" s="191"/>
      <c r="AX39" s="190"/>
      <c r="AY39" s="191"/>
      <c r="AZ39" s="191"/>
      <c r="BA39" s="191"/>
      <c r="BB39" s="191"/>
      <c r="BC39" s="191"/>
      <c r="BD39" s="192"/>
      <c r="BE39" s="206"/>
      <c r="BF39" s="191"/>
      <c r="BG39" s="191"/>
      <c r="BH39" s="191"/>
      <c r="BI39" s="191"/>
      <c r="BJ39" s="191"/>
      <c r="BK39" s="191"/>
      <c r="BL39" s="191"/>
      <c r="BM39" s="190"/>
      <c r="BN39" s="191"/>
      <c r="BO39" s="191"/>
      <c r="BP39" s="191"/>
      <c r="BQ39" s="191"/>
      <c r="BR39" s="191"/>
      <c r="BS39" s="193"/>
      <c r="BT39" s="194"/>
    </row>
    <row r="40" spans="1:72" s="156" customFormat="1" ht="13.8" outlineLevel="1" x14ac:dyDescent="0.3">
      <c r="A40" s="137"/>
      <c r="B40" s="216"/>
      <c r="C40" s="217" t="s">
        <v>110</v>
      </c>
      <c r="D40" s="218"/>
      <c r="E40" s="218"/>
      <c r="F40" s="218"/>
      <c r="G40" s="219"/>
      <c r="H40" s="220">
        <v>3</v>
      </c>
      <c r="I40" s="221">
        <v>41505</v>
      </c>
      <c r="J40" s="222">
        <v>3</v>
      </c>
      <c r="K40" s="223">
        <v>173.77</v>
      </c>
      <c r="L40" s="224">
        <f>+IF(H40&gt;0,VLOOKUP(H40,'[1]Nusidevejimo pozicijos'!$A$3:$W$45,17,FALSE))</f>
        <v>0</v>
      </c>
      <c r="M40" s="224"/>
      <c r="N40" s="224"/>
      <c r="O40" s="224">
        <f>K40-L40</f>
        <v>173.77</v>
      </c>
      <c r="P40" s="225"/>
      <c r="Q40" s="226"/>
      <c r="R40" s="224">
        <f>+O40-P40-Q40</f>
        <v>173.77</v>
      </c>
      <c r="S40" s="227">
        <v>173.48</v>
      </c>
      <c r="T40" s="228">
        <f>+R40-S40</f>
        <v>0.29000000000002046</v>
      </c>
      <c r="U40" s="223">
        <f>+K40</f>
        <v>173.77</v>
      </c>
      <c r="V40" s="223">
        <f t="shared" ref="U40:V43" si="4">+L40</f>
        <v>0</v>
      </c>
      <c r="W40" s="224"/>
      <c r="X40" s="224"/>
      <c r="Y40" s="224">
        <f>+U40-V40-W40-X40</f>
        <v>173.77</v>
      </c>
      <c r="Z40" s="224"/>
      <c r="AA40" s="229"/>
      <c r="AB40" s="224">
        <f>+Y40-Z40-AA40</f>
        <v>173.77</v>
      </c>
      <c r="AC40" s="227"/>
      <c r="AD40" s="230">
        <f>+AB40-AC40</f>
        <v>173.77</v>
      </c>
      <c r="AE40" s="223">
        <f>+K40</f>
        <v>173.77</v>
      </c>
      <c r="AF40" s="223">
        <f t="shared" ref="AE40:AF46" si="5">+L40</f>
        <v>0</v>
      </c>
      <c r="AG40" s="224"/>
      <c r="AH40" s="224"/>
      <c r="AI40" s="224">
        <f>+AE40-AF40-AG40-AH40</f>
        <v>173.77</v>
      </c>
      <c r="AJ40" s="224"/>
      <c r="AK40" s="229"/>
      <c r="AL40" s="224">
        <f>+AI40-AJ40-AK40</f>
        <v>173.77</v>
      </c>
      <c r="AM40" s="227">
        <f>+AC40+S40</f>
        <v>173.48</v>
      </c>
      <c r="AN40" s="230">
        <f>+AL40-AM40</f>
        <v>0.29000000000002046</v>
      </c>
      <c r="AO40" s="149"/>
      <c r="AP40" s="231">
        <f>AN40</f>
        <v>0.29000000000002046</v>
      </c>
      <c r="AQ40" s="191"/>
      <c r="AR40" s="191"/>
      <c r="AS40" s="191"/>
      <c r="AT40" s="191"/>
      <c r="AU40" s="191"/>
      <c r="AV40" s="191"/>
      <c r="AW40" s="191"/>
      <c r="AX40" s="190"/>
      <c r="AY40" s="191"/>
      <c r="AZ40" s="191"/>
      <c r="BA40" s="191"/>
      <c r="BB40" s="191"/>
      <c r="BC40" s="191"/>
      <c r="BD40" s="192"/>
      <c r="BE40" s="206"/>
      <c r="BF40" s="191"/>
      <c r="BG40" s="191"/>
      <c r="BH40" s="191"/>
      <c r="BI40" s="191"/>
      <c r="BJ40" s="191"/>
      <c r="BK40" s="191"/>
      <c r="BL40" s="191"/>
      <c r="BM40" s="190"/>
      <c r="BN40" s="191"/>
      <c r="BO40" s="191"/>
      <c r="BP40" s="191"/>
      <c r="BQ40" s="191"/>
      <c r="BR40" s="191"/>
      <c r="BS40" s="193"/>
      <c r="BT40" s="194"/>
    </row>
    <row r="41" spans="1:72" s="156" customFormat="1" ht="13.8" outlineLevel="1" x14ac:dyDescent="0.3">
      <c r="A41" s="137"/>
      <c r="B41" s="216"/>
      <c r="C41" s="217" t="s">
        <v>111</v>
      </c>
      <c r="D41" s="218"/>
      <c r="E41" s="218"/>
      <c r="F41" s="218"/>
      <c r="G41" s="219"/>
      <c r="H41" s="220">
        <v>6</v>
      </c>
      <c r="I41" s="221">
        <v>41809</v>
      </c>
      <c r="J41" s="222">
        <v>3</v>
      </c>
      <c r="K41" s="223">
        <v>107.47</v>
      </c>
      <c r="L41" s="224">
        <f>+IF(H41&gt;0,VLOOKUP(H41,'[1]Nusidevejimo pozicijos'!$A$3:$W$45,17,FALSE))</f>
        <v>0</v>
      </c>
      <c r="M41" s="224"/>
      <c r="N41" s="224"/>
      <c r="O41" s="224">
        <f>K41-L41</f>
        <v>107.47</v>
      </c>
      <c r="P41" s="224"/>
      <c r="Q41" s="229"/>
      <c r="R41" s="224">
        <f>+O41-P41-Q41</f>
        <v>107.47</v>
      </c>
      <c r="S41" s="227">
        <v>107.47</v>
      </c>
      <c r="T41" s="228">
        <f>+R41-S41</f>
        <v>0</v>
      </c>
      <c r="U41" s="223">
        <f t="shared" si="4"/>
        <v>107.47</v>
      </c>
      <c r="V41" s="223">
        <f t="shared" si="4"/>
        <v>0</v>
      </c>
      <c r="W41" s="224"/>
      <c r="X41" s="224"/>
      <c r="Y41" s="224">
        <f>+U41-V41-W41-X41</f>
        <v>107.47</v>
      </c>
      <c r="Z41" s="224"/>
      <c r="AA41" s="229"/>
      <c r="AB41" s="224">
        <f>+Y41-Z41-AA41</f>
        <v>107.47</v>
      </c>
      <c r="AC41" s="227"/>
      <c r="AD41" s="230">
        <f>+AB41-AC41</f>
        <v>107.47</v>
      </c>
      <c r="AE41" s="223">
        <f t="shared" si="5"/>
        <v>107.47</v>
      </c>
      <c r="AF41" s="223">
        <f t="shared" si="5"/>
        <v>0</v>
      </c>
      <c r="AG41" s="224"/>
      <c r="AH41" s="224"/>
      <c r="AI41" s="224">
        <f>+AE41-AF41-AG41-AH41</f>
        <v>107.47</v>
      </c>
      <c r="AJ41" s="224"/>
      <c r="AK41" s="229"/>
      <c r="AL41" s="224">
        <f>+AI41-AJ41-AK41</f>
        <v>107.47</v>
      </c>
      <c r="AM41" s="227">
        <f>+AC41+S41</f>
        <v>107.47</v>
      </c>
      <c r="AN41" s="230">
        <f>+AL41-AM41</f>
        <v>0</v>
      </c>
      <c r="AO41" s="149"/>
      <c r="AP41" s="231">
        <f t="shared" ref="AP41:AP43" si="6">AN41</f>
        <v>0</v>
      </c>
      <c r="AQ41" s="191"/>
      <c r="AR41" s="191"/>
      <c r="AS41" s="191"/>
      <c r="AT41" s="191"/>
      <c r="AU41" s="191"/>
      <c r="AV41" s="191"/>
      <c r="AW41" s="191"/>
      <c r="AX41" s="190"/>
      <c r="AY41" s="191"/>
      <c r="AZ41" s="191"/>
      <c r="BA41" s="191"/>
      <c r="BB41" s="191"/>
      <c r="BC41" s="191"/>
      <c r="BD41" s="192"/>
      <c r="BE41" s="206"/>
      <c r="BF41" s="191"/>
      <c r="BG41" s="191"/>
      <c r="BH41" s="191"/>
      <c r="BI41" s="191"/>
      <c r="BJ41" s="191"/>
      <c r="BK41" s="191"/>
      <c r="BL41" s="191"/>
      <c r="BM41" s="190"/>
      <c r="BN41" s="191"/>
      <c r="BO41" s="191"/>
      <c r="BP41" s="191"/>
      <c r="BQ41" s="191"/>
      <c r="BR41" s="191"/>
      <c r="BS41" s="193"/>
      <c r="BT41" s="194"/>
    </row>
    <row r="42" spans="1:72" s="156" customFormat="1" ht="13.8" outlineLevel="1" x14ac:dyDescent="0.3">
      <c r="A42" s="137"/>
      <c r="B42" s="216"/>
      <c r="C42" s="232" t="s">
        <v>112</v>
      </c>
      <c r="D42" s="218"/>
      <c r="E42" s="218"/>
      <c r="F42" s="218"/>
      <c r="G42" s="219"/>
      <c r="H42" s="220">
        <v>7</v>
      </c>
      <c r="I42" s="233">
        <v>41809</v>
      </c>
      <c r="J42" s="222">
        <v>3</v>
      </c>
      <c r="K42" s="223">
        <v>167.31</v>
      </c>
      <c r="L42" s="224">
        <f>+IF(H42&gt;0,VLOOKUP(H42,'[1]Nusidevejimo pozicijos'!$A$3:$W$45,17,FALSE))</f>
        <v>0</v>
      </c>
      <c r="M42" s="224"/>
      <c r="N42" s="224"/>
      <c r="O42" s="224">
        <f>K42-L42</f>
        <v>167.31</v>
      </c>
      <c r="P42" s="224"/>
      <c r="Q42" s="229"/>
      <c r="R42" s="224">
        <f>+O42-P42-Q42</f>
        <v>167.31</v>
      </c>
      <c r="S42" s="227">
        <v>167.31</v>
      </c>
      <c r="T42" s="228">
        <f>+R42-S42</f>
        <v>0</v>
      </c>
      <c r="U42" s="223">
        <f t="shared" si="4"/>
        <v>167.31</v>
      </c>
      <c r="V42" s="223">
        <f t="shared" si="4"/>
        <v>0</v>
      </c>
      <c r="W42" s="224"/>
      <c r="X42" s="224"/>
      <c r="Y42" s="224">
        <f>+U42-V42-W42-X42</f>
        <v>167.31</v>
      </c>
      <c r="Z42" s="224"/>
      <c r="AA42" s="229"/>
      <c r="AB42" s="224">
        <f>+Y42-Z42-AA42</f>
        <v>167.31</v>
      </c>
      <c r="AC42" s="227"/>
      <c r="AD42" s="230">
        <f>+AB42-AC42</f>
        <v>167.31</v>
      </c>
      <c r="AE42" s="223">
        <f t="shared" si="5"/>
        <v>167.31</v>
      </c>
      <c r="AF42" s="223">
        <f t="shared" si="5"/>
        <v>0</v>
      </c>
      <c r="AG42" s="224"/>
      <c r="AH42" s="224"/>
      <c r="AI42" s="224">
        <f>+AE42-AF42-AG42-AH42</f>
        <v>167.31</v>
      </c>
      <c r="AJ42" s="224"/>
      <c r="AK42" s="229"/>
      <c r="AL42" s="224">
        <f>+AI42-AJ42-AK42</f>
        <v>167.31</v>
      </c>
      <c r="AM42" s="227">
        <f>+AC42+S42</f>
        <v>167.31</v>
      </c>
      <c r="AN42" s="230">
        <f>+AL42-AM42</f>
        <v>0</v>
      </c>
      <c r="AO42" s="149"/>
      <c r="AP42" s="231">
        <f t="shared" si="6"/>
        <v>0</v>
      </c>
      <c r="AQ42" s="191"/>
      <c r="AR42" s="191"/>
      <c r="AS42" s="191"/>
      <c r="AT42" s="191"/>
      <c r="AU42" s="191"/>
      <c r="AV42" s="191"/>
      <c r="AW42" s="191"/>
      <c r="AX42" s="190"/>
      <c r="AY42" s="191"/>
      <c r="AZ42" s="191"/>
      <c r="BA42" s="191"/>
      <c r="BB42" s="191"/>
      <c r="BC42" s="191"/>
      <c r="BD42" s="192"/>
      <c r="BE42" s="206"/>
      <c r="BF42" s="191"/>
      <c r="BG42" s="191"/>
      <c r="BH42" s="191"/>
      <c r="BI42" s="191"/>
      <c r="BJ42" s="191"/>
      <c r="BK42" s="191"/>
      <c r="BL42" s="191"/>
      <c r="BM42" s="190"/>
      <c r="BN42" s="191"/>
      <c r="BO42" s="191"/>
      <c r="BP42" s="191"/>
      <c r="BQ42" s="191"/>
      <c r="BR42" s="191"/>
      <c r="BS42" s="193"/>
      <c r="BT42" s="194"/>
    </row>
    <row r="43" spans="1:72" s="156" customFormat="1" ht="13.8" outlineLevel="1" x14ac:dyDescent="0.3">
      <c r="A43" s="137"/>
      <c r="B43" s="216"/>
      <c r="C43" s="232" t="s">
        <v>113</v>
      </c>
      <c r="D43" s="218"/>
      <c r="E43" s="218"/>
      <c r="F43" s="218"/>
      <c r="G43" s="219"/>
      <c r="H43" s="220">
        <v>38</v>
      </c>
      <c r="I43" s="233">
        <v>42318</v>
      </c>
      <c r="J43" s="222">
        <v>3</v>
      </c>
      <c r="K43" s="223">
        <v>184.3</v>
      </c>
      <c r="L43" s="224">
        <f>+IF(H43&gt;0,VLOOKUP(H43,'[1]Nusidevejimo pozicijos'!$A$3:$W$45,17,FALSE))</f>
        <v>0</v>
      </c>
      <c r="M43" s="224"/>
      <c r="N43" s="224"/>
      <c r="O43" s="224">
        <f>K43-L43</f>
        <v>184.3</v>
      </c>
      <c r="P43" s="224"/>
      <c r="Q43" s="229"/>
      <c r="R43" s="224">
        <f>+O43-P43-Q43</f>
        <v>184.3</v>
      </c>
      <c r="S43" s="227">
        <v>184.3</v>
      </c>
      <c r="T43" s="228">
        <f>+R43-S43</f>
        <v>0</v>
      </c>
      <c r="U43" s="223">
        <f t="shared" si="4"/>
        <v>184.3</v>
      </c>
      <c r="V43" s="223">
        <f t="shared" si="4"/>
        <v>0</v>
      </c>
      <c r="W43" s="224"/>
      <c r="X43" s="224"/>
      <c r="Y43" s="224">
        <f>+U43-V43-W43-X43</f>
        <v>184.3</v>
      </c>
      <c r="Z43" s="224"/>
      <c r="AA43" s="229"/>
      <c r="AB43" s="224">
        <f>+Y43-Z43-AA43</f>
        <v>184.3</v>
      </c>
      <c r="AC43" s="227"/>
      <c r="AD43" s="230">
        <f>+AB43-AC43</f>
        <v>184.3</v>
      </c>
      <c r="AE43" s="223">
        <f t="shared" si="5"/>
        <v>184.3</v>
      </c>
      <c r="AF43" s="223">
        <f t="shared" si="5"/>
        <v>0</v>
      </c>
      <c r="AG43" s="224"/>
      <c r="AH43" s="224"/>
      <c r="AI43" s="224">
        <f>+AE43-AF43-AG43-AH43</f>
        <v>184.3</v>
      </c>
      <c r="AJ43" s="224"/>
      <c r="AK43" s="229"/>
      <c r="AL43" s="224">
        <f>+AI43-AJ43-AK43</f>
        <v>184.3</v>
      </c>
      <c r="AM43" s="227">
        <f>+AC43+S43</f>
        <v>184.3</v>
      </c>
      <c r="AN43" s="230">
        <f>+AL43-AM43</f>
        <v>0</v>
      </c>
      <c r="AO43" s="149"/>
      <c r="AP43" s="231">
        <f t="shared" si="6"/>
        <v>0</v>
      </c>
      <c r="AQ43" s="191"/>
      <c r="AR43" s="191"/>
      <c r="AS43" s="191"/>
      <c r="AT43" s="191"/>
      <c r="AU43" s="191"/>
      <c r="AV43" s="191"/>
      <c r="AW43" s="191"/>
      <c r="AX43" s="190"/>
      <c r="AY43" s="191"/>
      <c r="AZ43" s="191"/>
      <c r="BA43" s="191"/>
      <c r="BB43" s="191"/>
      <c r="BC43" s="191"/>
      <c r="BD43" s="192"/>
      <c r="BE43" s="206"/>
      <c r="BF43" s="191"/>
      <c r="BG43" s="191"/>
      <c r="BH43" s="191"/>
      <c r="BI43" s="191"/>
      <c r="BJ43" s="191"/>
      <c r="BK43" s="191"/>
      <c r="BL43" s="191"/>
      <c r="BM43" s="190"/>
      <c r="BN43" s="191"/>
      <c r="BO43" s="191"/>
      <c r="BP43" s="191"/>
      <c r="BQ43" s="191"/>
      <c r="BR43" s="191"/>
      <c r="BS43" s="193"/>
      <c r="BT43" s="194"/>
    </row>
    <row r="44" spans="1:72" s="156" customFormat="1" ht="13.8" outlineLevel="1" x14ac:dyDescent="0.3">
      <c r="A44" s="137"/>
      <c r="B44" s="207" t="s">
        <v>114</v>
      </c>
      <c r="C44" s="208" t="s">
        <v>115</v>
      </c>
      <c r="D44" s="209"/>
      <c r="E44" s="209"/>
      <c r="F44" s="209"/>
      <c r="G44" s="210"/>
      <c r="H44" s="211"/>
      <c r="I44" s="234"/>
      <c r="J44" s="211"/>
      <c r="K44" s="235">
        <f>SUM(K45:K46)</f>
        <v>221333.06</v>
      </c>
      <c r="L44" s="235">
        <f t="shared" ref="L44:AM44" si="7">SUM(L45:L46)</f>
        <v>0</v>
      </c>
      <c r="M44" s="235">
        <f t="shared" si="7"/>
        <v>0</v>
      </c>
      <c r="N44" s="235">
        <f t="shared" si="7"/>
        <v>0</v>
      </c>
      <c r="O44" s="235">
        <f t="shared" si="7"/>
        <v>221333.06</v>
      </c>
      <c r="P44" s="235">
        <f t="shared" si="7"/>
        <v>0</v>
      </c>
      <c r="Q44" s="235">
        <f t="shared" si="7"/>
        <v>0</v>
      </c>
      <c r="R44" s="235">
        <f t="shared" si="7"/>
        <v>221333.06</v>
      </c>
      <c r="S44" s="235">
        <f t="shared" si="7"/>
        <v>192028.59</v>
      </c>
      <c r="T44" s="236">
        <f>SUM(T45:T46)</f>
        <v>29304.47</v>
      </c>
      <c r="U44" s="235">
        <f t="shared" si="7"/>
        <v>221333.06</v>
      </c>
      <c r="V44" s="235">
        <f t="shared" si="7"/>
        <v>0</v>
      </c>
      <c r="W44" s="235">
        <f t="shared" si="7"/>
        <v>0</v>
      </c>
      <c r="X44" s="235">
        <f t="shared" si="7"/>
        <v>0</v>
      </c>
      <c r="Y44" s="235">
        <f t="shared" si="7"/>
        <v>221333.06</v>
      </c>
      <c r="Z44" s="235">
        <f t="shared" si="7"/>
        <v>0</v>
      </c>
      <c r="AA44" s="235">
        <f t="shared" si="7"/>
        <v>0</v>
      </c>
      <c r="AB44" s="235">
        <f t="shared" si="7"/>
        <v>221333.06</v>
      </c>
      <c r="AC44" s="235">
        <f>SUM(AC45:AC46)</f>
        <v>29304.47</v>
      </c>
      <c r="AD44" s="235">
        <f t="shared" si="7"/>
        <v>192028.59</v>
      </c>
      <c r="AE44" s="235">
        <f>SUM(AE45:AE46)</f>
        <v>221333.06</v>
      </c>
      <c r="AF44" s="235">
        <f t="shared" si="7"/>
        <v>0</v>
      </c>
      <c r="AG44" s="235">
        <f t="shared" si="7"/>
        <v>0</v>
      </c>
      <c r="AH44" s="235">
        <f t="shared" si="7"/>
        <v>0</v>
      </c>
      <c r="AI44" s="235">
        <f>SUM(AI45:AI46)</f>
        <v>221333.06</v>
      </c>
      <c r="AJ44" s="235">
        <f t="shared" si="7"/>
        <v>0</v>
      </c>
      <c r="AK44" s="235">
        <f t="shared" si="7"/>
        <v>0</v>
      </c>
      <c r="AL44" s="235">
        <f>SUM(AL45:AL46)</f>
        <v>221333.06</v>
      </c>
      <c r="AM44" s="235">
        <f t="shared" si="7"/>
        <v>221333.06</v>
      </c>
      <c r="AN44" s="235">
        <f>SUM(AN45:AN46)</f>
        <v>0</v>
      </c>
      <c r="AO44" s="201"/>
      <c r="AP44" s="235">
        <f t="shared" ref="AP44" si="8">SUM(AP45:AP46)</f>
        <v>0</v>
      </c>
      <c r="AQ44" s="191"/>
      <c r="AR44" s="191"/>
      <c r="AS44" s="191"/>
      <c r="AT44" s="191"/>
      <c r="AU44" s="191"/>
      <c r="AV44" s="191"/>
      <c r="AW44" s="191"/>
      <c r="AX44" s="190"/>
      <c r="AY44" s="191"/>
      <c r="AZ44" s="191"/>
      <c r="BA44" s="191"/>
      <c r="BB44" s="191"/>
      <c r="BC44" s="191"/>
      <c r="BD44" s="192"/>
      <c r="BE44" s="206"/>
      <c r="BF44" s="191"/>
      <c r="BG44" s="191"/>
      <c r="BH44" s="191"/>
      <c r="BI44" s="191"/>
      <c r="BJ44" s="191"/>
      <c r="BK44" s="191"/>
      <c r="BL44" s="191"/>
      <c r="BM44" s="190"/>
      <c r="BN44" s="191"/>
      <c r="BO44" s="191"/>
      <c r="BP44" s="191"/>
      <c r="BQ44" s="191"/>
      <c r="BR44" s="191"/>
      <c r="BS44" s="193"/>
      <c r="BT44" s="194"/>
    </row>
    <row r="45" spans="1:72" s="156" customFormat="1" ht="13.8" outlineLevel="1" x14ac:dyDescent="0.3">
      <c r="A45" s="137"/>
      <c r="B45" s="177"/>
      <c r="C45" s="195" t="s">
        <v>116</v>
      </c>
      <c r="D45" s="196"/>
      <c r="E45" s="196"/>
      <c r="F45" s="196"/>
      <c r="G45" s="197"/>
      <c r="H45" s="222">
        <v>4</v>
      </c>
      <c r="I45" s="237">
        <v>41759</v>
      </c>
      <c r="J45" s="222">
        <v>4</v>
      </c>
      <c r="K45" s="223">
        <v>1549.47</v>
      </c>
      <c r="L45" s="224">
        <f>+IF(H45&gt;0,VLOOKUP(H45,'[1]Nusidevejimo pozicijos'!$A$3:$W$45,17,FALSE))</f>
        <v>0</v>
      </c>
      <c r="M45" s="224"/>
      <c r="N45" s="224"/>
      <c r="O45" s="224">
        <f>K45-L45</f>
        <v>1549.47</v>
      </c>
      <c r="P45" s="224"/>
      <c r="Q45" s="229"/>
      <c r="R45" s="224">
        <f>+O45-P45-Q45</f>
        <v>1549.47</v>
      </c>
      <c r="S45" s="227">
        <v>1549.47</v>
      </c>
      <c r="T45" s="228">
        <f>+R45-S45</f>
        <v>0</v>
      </c>
      <c r="U45" s="223">
        <f>+K45</f>
        <v>1549.47</v>
      </c>
      <c r="V45" s="223">
        <f>+L45</f>
        <v>0</v>
      </c>
      <c r="W45" s="224"/>
      <c r="X45" s="224"/>
      <c r="Y45" s="224">
        <f>+U45-V45-W45-X45</f>
        <v>1549.47</v>
      </c>
      <c r="Z45" s="224"/>
      <c r="AA45" s="229"/>
      <c r="AB45" s="224">
        <f>+Y45-Z45-AA45</f>
        <v>1549.47</v>
      </c>
      <c r="AC45" s="227">
        <v>0</v>
      </c>
      <c r="AD45" s="230">
        <f>+AB45-AC45</f>
        <v>1549.47</v>
      </c>
      <c r="AE45" s="223">
        <f>+K45</f>
        <v>1549.47</v>
      </c>
      <c r="AF45" s="223">
        <f t="shared" si="5"/>
        <v>0</v>
      </c>
      <c r="AG45" s="224"/>
      <c r="AH45" s="224"/>
      <c r="AI45" s="224">
        <f>+AE45-AF45-AG45-AH45</f>
        <v>1549.47</v>
      </c>
      <c r="AJ45" s="224"/>
      <c r="AK45" s="229"/>
      <c r="AL45" s="224">
        <f>+AI45-AJ45-AK45</f>
        <v>1549.47</v>
      </c>
      <c r="AM45" s="227">
        <f>+AC45+S45</f>
        <v>1549.47</v>
      </c>
      <c r="AN45" s="230">
        <f>+AL45-AM45</f>
        <v>0</v>
      </c>
      <c r="AO45" s="149"/>
      <c r="AP45" s="231">
        <v>0</v>
      </c>
      <c r="AQ45" s="191"/>
      <c r="AR45" s="191"/>
      <c r="AS45" s="191"/>
      <c r="AT45" s="191"/>
      <c r="AU45" s="191"/>
      <c r="AV45" s="191"/>
      <c r="AW45" s="191"/>
      <c r="AX45" s="190"/>
      <c r="AY45" s="191"/>
      <c r="AZ45" s="191"/>
      <c r="BA45" s="191"/>
      <c r="BB45" s="191"/>
      <c r="BC45" s="191"/>
      <c r="BD45" s="192"/>
      <c r="BE45" s="206"/>
      <c r="BF45" s="191"/>
      <c r="BG45" s="191"/>
      <c r="BH45" s="191"/>
      <c r="BI45" s="191"/>
      <c r="BJ45" s="191"/>
      <c r="BK45" s="191"/>
      <c r="BL45" s="191"/>
      <c r="BM45" s="190"/>
      <c r="BN45" s="191"/>
      <c r="BO45" s="191"/>
      <c r="BP45" s="191"/>
      <c r="BQ45" s="191"/>
      <c r="BR45" s="191"/>
      <c r="BS45" s="193"/>
      <c r="BT45" s="194"/>
    </row>
    <row r="46" spans="1:72" s="156" customFormat="1" outlineLevel="1" thickBot="1" x14ac:dyDescent="0.35">
      <c r="A46" s="137"/>
      <c r="B46" s="238"/>
      <c r="C46" s="239" t="s">
        <v>117</v>
      </c>
      <c r="D46" s="240"/>
      <c r="E46" s="240"/>
      <c r="F46" s="240"/>
      <c r="G46" s="241"/>
      <c r="H46" s="242">
        <v>12</v>
      </c>
      <c r="I46" s="243">
        <v>42247</v>
      </c>
      <c r="J46" s="242">
        <v>5</v>
      </c>
      <c r="K46" s="223">
        <f>L46+O46</f>
        <v>219783.59</v>
      </c>
      <c r="L46" s="224">
        <v>0</v>
      </c>
      <c r="M46" s="244"/>
      <c r="N46" s="244"/>
      <c r="O46" s="224">
        <v>219783.59</v>
      </c>
      <c r="P46" s="244"/>
      <c r="Q46" s="245"/>
      <c r="R46" s="224">
        <v>219783.59</v>
      </c>
      <c r="S46" s="227">
        <v>190479.12</v>
      </c>
      <c r="T46" s="228">
        <f>R46-S46</f>
        <v>29304.47</v>
      </c>
      <c r="U46" s="223">
        <f>V46+Y46</f>
        <v>219783.59</v>
      </c>
      <c r="V46" s="223">
        <f>+L46</f>
        <v>0</v>
      </c>
      <c r="W46" s="224"/>
      <c r="X46" s="224"/>
      <c r="Y46" s="224">
        <v>219783.59</v>
      </c>
      <c r="Z46" s="224"/>
      <c r="AA46" s="229"/>
      <c r="AB46" s="224">
        <v>219783.59</v>
      </c>
      <c r="AC46" s="227">
        <v>29304.47</v>
      </c>
      <c r="AD46" s="230">
        <f>+AB46-AC46</f>
        <v>190479.12</v>
      </c>
      <c r="AE46" s="223">
        <f>AF46+AI46</f>
        <v>219783.59</v>
      </c>
      <c r="AF46" s="223">
        <f t="shared" si="5"/>
        <v>0</v>
      </c>
      <c r="AG46" s="224"/>
      <c r="AH46" s="224"/>
      <c r="AI46" s="224">
        <v>219783.59</v>
      </c>
      <c r="AJ46" s="224"/>
      <c r="AK46" s="229"/>
      <c r="AL46" s="224">
        <v>219783.59</v>
      </c>
      <c r="AM46" s="227">
        <f>+AC46+S46</f>
        <v>219783.59</v>
      </c>
      <c r="AN46" s="230">
        <f>+AL46-AM46</f>
        <v>0</v>
      </c>
      <c r="AO46" s="149"/>
      <c r="AP46" s="246">
        <v>0</v>
      </c>
      <c r="AQ46" s="247"/>
      <c r="AR46" s="247"/>
      <c r="AS46" s="247"/>
      <c r="AT46" s="247"/>
      <c r="AU46" s="247"/>
      <c r="AV46" s="247"/>
      <c r="AW46" s="247"/>
      <c r="AX46" s="248"/>
      <c r="AY46" s="247"/>
      <c r="AZ46" s="247"/>
      <c r="BA46" s="247"/>
      <c r="BB46" s="247"/>
      <c r="BC46" s="247"/>
      <c r="BD46" s="249"/>
      <c r="BE46" s="250"/>
      <c r="BF46" s="247"/>
      <c r="BG46" s="247"/>
      <c r="BH46" s="247"/>
      <c r="BI46" s="247"/>
      <c r="BJ46" s="247"/>
      <c r="BK46" s="247"/>
      <c r="BL46" s="247"/>
      <c r="BM46" s="248"/>
      <c r="BN46" s="247"/>
      <c r="BO46" s="247"/>
      <c r="BP46" s="247"/>
      <c r="BQ46" s="247"/>
      <c r="BR46" s="247"/>
      <c r="BS46" s="251"/>
      <c r="BT46" s="252"/>
    </row>
    <row r="47" spans="1:72" s="156" customFormat="1" ht="13.5" customHeight="1" thickBot="1" x14ac:dyDescent="0.35">
      <c r="A47" s="137"/>
      <c r="B47" s="253" t="s">
        <v>118</v>
      </c>
      <c r="C47" s="254" t="s">
        <v>119</v>
      </c>
      <c r="D47" s="255"/>
      <c r="E47" s="255"/>
      <c r="F47" s="255"/>
      <c r="G47" s="256"/>
      <c r="H47" s="257"/>
      <c r="I47" s="258"/>
      <c r="J47" s="259"/>
      <c r="K47" s="260">
        <f>+SUM(K48,K84,K108,K126,K140,K147)</f>
        <v>5184259.29</v>
      </c>
      <c r="L47" s="260">
        <f t="shared" ref="L47:AM47" si="9">+SUM(L48,L84,L108,L126,L140,L147)</f>
        <v>1737720.1173738588</v>
      </c>
      <c r="M47" s="260">
        <f t="shared" si="9"/>
        <v>0</v>
      </c>
      <c r="N47" s="260">
        <f t="shared" si="9"/>
        <v>0</v>
      </c>
      <c r="O47" s="260">
        <f t="shared" si="9"/>
        <v>3446539.1726261415</v>
      </c>
      <c r="P47" s="260">
        <f t="shared" si="9"/>
        <v>0</v>
      </c>
      <c r="Q47" s="260">
        <f t="shared" si="9"/>
        <v>0</v>
      </c>
      <c r="R47" s="260">
        <f t="shared" si="9"/>
        <v>3446539.1726261415</v>
      </c>
      <c r="S47" s="260">
        <f t="shared" si="9"/>
        <v>929279.97680335259</v>
      </c>
      <c r="T47" s="261">
        <f t="shared" si="9"/>
        <v>2517259.1958227884</v>
      </c>
      <c r="U47" s="260">
        <f t="shared" si="9"/>
        <v>5184259.29</v>
      </c>
      <c r="V47" s="260">
        <f t="shared" si="9"/>
        <v>1737720.1173738588</v>
      </c>
      <c r="W47" s="260">
        <f t="shared" si="9"/>
        <v>0</v>
      </c>
      <c r="X47" s="260">
        <f t="shared" si="9"/>
        <v>0</v>
      </c>
      <c r="Y47" s="260">
        <f t="shared" si="9"/>
        <v>3446539.1726261415</v>
      </c>
      <c r="Z47" s="260">
        <f t="shared" si="9"/>
        <v>0</v>
      </c>
      <c r="AA47" s="260">
        <f t="shared" si="9"/>
        <v>0</v>
      </c>
      <c r="AB47" s="260">
        <f t="shared" si="9"/>
        <v>3446539.1726261415</v>
      </c>
      <c r="AC47" s="260">
        <f t="shared" si="9"/>
        <v>215018.59464692752</v>
      </c>
      <c r="AD47" s="260">
        <f t="shared" si="9"/>
        <v>3231520.5779792136</v>
      </c>
      <c r="AE47" s="260">
        <f t="shared" si="9"/>
        <v>5184259.29</v>
      </c>
      <c r="AF47" s="260">
        <f t="shared" si="9"/>
        <v>1737720.1173738588</v>
      </c>
      <c r="AG47" s="260">
        <f t="shared" si="9"/>
        <v>0</v>
      </c>
      <c r="AH47" s="260">
        <f t="shared" si="9"/>
        <v>0</v>
      </c>
      <c r="AI47" s="260">
        <f t="shared" si="9"/>
        <v>3446539.1726261415</v>
      </c>
      <c r="AJ47" s="260">
        <f t="shared" si="9"/>
        <v>0</v>
      </c>
      <c r="AK47" s="260">
        <f t="shared" si="9"/>
        <v>0</v>
      </c>
      <c r="AL47" s="260">
        <f t="shared" si="9"/>
        <v>3446539.1726261415</v>
      </c>
      <c r="AM47" s="260">
        <f t="shared" si="9"/>
        <v>1144298.57145028</v>
      </c>
      <c r="AN47" s="260">
        <f>+SUM(AN48,AN84,AN108,AN126,AN140,AN147)</f>
        <v>2302240.6011758614</v>
      </c>
      <c r="AO47" s="262"/>
      <c r="AP47" s="260">
        <f t="shared" ref="AP47" si="10">+SUM(AP48,AP84,AP108,AP126,AP140,AP147)</f>
        <v>2302240.6011758614</v>
      </c>
      <c r="AQ47" s="263"/>
      <c r="AR47" s="263"/>
      <c r="AS47" s="263"/>
      <c r="AT47" s="263"/>
      <c r="AU47" s="263"/>
      <c r="AV47" s="263"/>
      <c r="AW47" s="263"/>
      <c r="AX47" s="264"/>
      <c r="AY47" s="263"/>
      <c r="AZ47" s="263"/>
      <c r="BA47" s="263"/>
      <c r="BB47" s="263"/>
      <c r="BC47" s="263"/>
      <c r="BD47" s="265"/>
      <c r="BE47" s="266"/>
      <c r="BF47" s="263"/>
      <c r="BG47" s="263"/>
      <c r="BH47" s="263"/>
      <c r="BI47" s="263"/>
      <c r="BJ47" s="263"/>
      <c r="BK47" s="263"/>
      <c r="BL47" s="263"/>
      <c r="BM47" s="264"/>
      <c r="BN47" s="263"/>
      <c r="BO47" s="263"/>
      <c r="BP47" s="263"/>
      <c r="BQ47" s="263"/>
      <c r="BR47" s="263"/>
      <c r="BS47" s="267"/>
      <c r="BT47" s="268"/>
    </row>
    <row r="48" spans="1:72" s="156" customFormat="1" ht="12.75" customHeight="1" x14ac:dyDescent="0.3">
      <c r="A48" s="137"/>
      <c r="B48" s="269" t="s">
        <v>120</v>
      </c>
      <c r="C48" s="270" t="s">
        <v>121</v>
      </c>
      <c r="D48" s="271"/>
      <c r="E48" s="271"/>
      <c r="F48" s="271"/>
      <c r="G48" s="272"/>
      <c r="H48" s="273"/>
      <c r="I48" s="274"/>
      <c r="J48" s="275"/>
      <c r="K48" s="276">
        <f>K49+K52+K55+K58+K61+K64+K67+K71+K74+K77+K80</f>
        <v>2191334.33</v>
      </c>
      <c r="L48" s="276">
        <f t="shared" ref="L48:AM48" si="11">L49+L52+L55+L58+L61+L64+L67+L71+L74+L77+L80</f>
        <v>726034.62130978936</v>
      </c>
      <c r="M48" s="276">
        <f t="shared" si="11"/>
        <v>0</v>
      </c>
      <c r="N48" s="276">
        <f t="shared" si="11"/>
        <v>0</v>
      </c>
      <c r="O48" s="276">
        <f t="shared" si="11"/>
        <v>1465299.7086902109</v>
      </c>
      <c r="P48" s="276">
        <f t="shared" si="11"/>
        <v>0</v>
      </c>
      <c r="Q48" s="276">
        <f t="shared" si="11"/>
        <v>0</v>
      </c>
      <c r="R48" s="276">
        <f t="shared" si="11"/>
        <v>1465299.7086902109</v>
      </c>
      <c r="S48" s="276">
        <f t="shared" si="11"/>
        <v>158179.40155623521</v>
      </c>
      <c r="T48" s="277">
        <f>T49+T52+T55+T58+T61+T64+T67+T71+T74+T77+T80</f>
        <v>1307120.3071339754</v>
      </c>
      <c r="U48" s="276">
        <f t="shared" si="11"/>
        <v>2191334.33</v>
      </c>
      <c r="V48" s="276">
        <f t="shared" si="11"/>
        <v>726034.62130978936</v>
      </c>
      <c r="W48" s="276">
        <f t="shared" si="11"/>
        <v>0</v>
      </c>
      <c r="X48" s="276">
        <f t="shared" si="11"/>
        <v>0</v>
      </c>
      <c r="Y48" s="276">
        <f t="shared" si="11"/>
        <v>1465299.7086902109</v>
      </c>
      <c r="Z48" s="276">
        <f t="shared" si="11"/>
        <v>0</v>
      </c>
      <c r="AA48" s="276">
        <f t="shared" si="11"/>
        <v>0</v>
      </c>
      <c r="AB48" s="276">
        <f t="shared" si="11"/>
        <v>1465299.7086902109</v>
      </c>
      <c r="AC48" s="276">
        <f t="shared" si="11"/>
        <v>36502.93882066966</v>
      </c>
      <c r="AD48" s="276">
        <f t="shared" si="11"/>
        <v>1428796.7698695413</v>
      </c>
      <c r="AE48" s="276">
        <f>AE49+AE52+AE55+AE58+AE61+AE64+AE67+AE71+AE74+AE77+AE80</f>
        <v>2191334.33</v>
      </c>
      <c r="AF48" s="276">
        <f t="shared" si="11"/>
        <v>726034.62130978936</v>
      </c>
      <c r="AG48" s="276">
        <f t="shared" si="11"/>
        <v>0</v>
      </c>
      <c r="AH48" s="276">
        <f t="shared" si="11"/>
        <v>0</v>
      </c>
      <c r="AI48" s="276">
        <f t="shared" si="11"/>
        <v>1465299.7086902109</v>
      </c>
      <c r="AJ48" s="276">
        <f t="shared" si="11"/>
        <v>0</v>
      </c>
      <c r="AK48" s="276">
        <f t="shared" si="11"/>
        <v>0</v>
      </c>
      <c r="AL48" s="276">
        <f t="shared" si="11"/>
        <v>1465299.7086902109</v>
      </c>
      <c r="AM48" s="276">
        <f t="shared" si="11"/>
        <v>194682.34037690487</v>
      </c>
      <c r="AN48" s="276">
        <f>AN49+AN52+AN55+AN58+AN61+AN64+AN67+AN71+AN74+AN77+AN80</f>
        <v>1270617.368313306</v>
      </c>
      <c r="AO48" s="278"/>
      <c r="AP48" s="276">
        <f t="shared" ref="AP48" si="12">AP49+AP52+AP55+AP58+AP61+AP64+AP67+AP71+AP74+AP77+AP80</f>
        <v>1270617.368313306</v>
      </c>
      <c r="AQ48" s="279"/>
      <c r="AR48" s="279"/>
      <c r="AS48" s="279"/>
      <c r="AT48" s="279"/>
      <c r="AU48" s="279"/>
      <c r="AV48" s="279"/>
      <c r="AW48" s="279"/>
      <c r="AX48" s="280"/>
      <c r="AY48" s="279"/>
      <c r="AZ48" s="279"/>
      <c r="BA48" s="279"/>
      <c r="BB48" s="279"/>
      <c r="BC48" s="279"/>
      <c r="BD48" s="281"/>
      <c r="BE48" s="282"/>
      <c r="BF48" s="279"/>
      <c r="BG48" s="279"/>
      <c r="BH48" s="279"/>
      <c r="BI48" s="279"/>
      <c r="BJ48" s="279"/>
      <c r="BK48" s="279"/>
      <c r="BL48" s="279"/>
      <c r="BM48" s="280"/>
      <c r="BN48" s="279"/>
      <c r="BO48" s="279"/>
      <c r="BP48" s="279"/>
      <c r="BQ48" s="279"/>
      <c r="BR48" s="279"/>
      <c r="BS48" s="283"/>
      <c r="BT48" s="284"/>
    </row>
    <row r="49" spans="1:72" s="156" customFormat="1" ht="24.75" customHeight="1" outlineLevel="1" x14ac:dyDescent="0.3">
      <c r="A49" s="137"/>
      <c r="B49" s="177"/>
      <c r="C49" s="6" t="s">
        <v>122</v>
      </c>
      <c r="D49" s="7"/>
      <c r="E49" s="7"/>
      <c r="F49" s="7"/>
      <c r="G49" s="8"/>
      <c r="H49" s="199"/>
      <c r="I49" s="285"/>
      <c r="J49" s="200"/>
      <c r="K49" s="286">
        <f>SUM(K50)</f>
        <v>1524387.34</v>
      </c>
      <c r="L49" s="286">
        <f t="shared" ref="L49:AM49" si="13">SUM(L50)</f>
        <v>523200.16</v>
      </c>
      <c r="M49" s="286">
        <f t="shared" si="13"/>
        <v>0</v>
      </c>
      <c r="N49" s="286">
        <f t="shared" si="13"/>
        <v>0</v>
      </c>
      <c r="O49" s="286">
        <f>SUM(O50)</f>
        <v>1001187.18</v>
      </c>
      <c r="P49" s="286">
        <f t="shared" si="13"/>
        <v>0</v>
      </c>
      <c r="Q49" s="286">
        <f t="shared" si="13"/>
        <v>0</v>
      </c>
      <c r="R49" s="286">
        <f t="shared" si="13"/>
        <v>1001187.18</v>
      </c>
      <c r="S49" s="286">
        <f t="shared" si="13"/>
        <v>86769.8</v>
      </c>
      <c r="T49" s="287">
        <f>SUM(T50)</f>
        <v>914417.38</v>
      </c>
      <c r="U49" s="286">
        <f t="shared" si="13"/>
        <v>1524387.34</v>
      </c>
      <c r="V49" s="286">
        <f t="shared" si="13"/>
        <v>523200.16</v>
      </c>
      <c r="W49" s="286">
        <f t="shared" si="13"/>
        <v>0</v>
      </c>
      <c r="X49" s="286">
        <f t="shared" si="13"/>
        <v>0</v>
      </c>
      <c r="Y49" s="286">
        <f t="shared" si="13"/>
        <v>1001187.18</v>
      </c>
      <c r="Z49" s="286">
        <f t="shared" si="13"/>
        <v>0</v>
      </c>
      <c r="AA49" s="286">
        <f t="shared" si="13"/>
        <v>0</v>
      </c>
      <c r="AB49" s="286">
        <f t="shared" si="13"/>
        <v>1001187.18</v>
      </c>
      <c r="AC49" s="286">
        <f t="shared" si="13"/>
        <v>20023.8</v>
      </c>
      <c r="AD49" s="286">
        <f t="shared" si="13"/>
        <v>981163.38</v>
      </c>
      <c r="AE49" s="286">
        <f>SUM(AE50)</f>
        <v>1524387.34</v>
      </c>
      <c r="AF49" s="286">
        <f>SUM(AF50)</f>
        <v>523200.16</v>
      </c>
      <c r="AG49" s="286">
        <f t="shared" si="13"/>
        <v>0</v>
      </c>
      <c r="AH49" s="286">
        <f t="shared" si="13"/>
        <v>0</v>
      </c>
      <c r="AI49" s="286">
        <f>SUM(AI50)</f>
        <v>1001187.18</v>
      </c>
      <c r="AJ49" s="286">
        <f t="shared" si="13"/>
        <v>0</v>
      </c>
      <c r="AK49" s="286">
        <f t="shared" si="13"/>
        <v>0</v>
      </c>
      <c r="AL49" s="286">
        <f t="shared" si="13"/>
        <v>1001187.18</v>
      </c>
      <c r="AM49" s="286">
        <f t="shared" si="13"/>
        <v>106793.60000000001</v>
      </c>
      <c r="AN49" s="286">
        <f>SUM(AN50)</f>
        <v>894393.58000000007</v>
      </c>
      <c r="AO49" s="201"/>
      <c r="AP49" s="286">
        <f t="shared" ref="AP49" si="14">SUM(AP50)</f>
        <v>894393.58000000007</v>
      </c>
      <c r="AQ49" s="191"/>
      <c r="AR49" s="191"/>
      <c r="AS49" s="191"/>
      <c r="AT49" s="191"/>
      <c r="AU49" s="191"/>
      <c r="AV49" s="191"/>
      <c r="AW49" s="191"/>
      <c r="AX49" s="190"/>
      <c r="AY49" s="191"/>
      <c r="AZ49" s="191"/>
      <c r="BA49" s="191"/>
      <c r="BB49" s="191"/>
      <c r="BC49" s="191"/>
      <c r="BD49" s="192"/>
      <c r="BE49" s="206"/>
      <c r="BF49" s="191"/>
      <c r="BG49" s="191"/>
      <c r="BH49" s="191"/>
      <c r="BI49" s="191"/>
      <c r="BJ49" s="191"/>
      <c r="BK49" s="191"/>
      <c r="BL49" s="191"/>
      <c r="BM49" s="190"/>
      <c r="BN49" s="191"/>
      <c r="BO49" s="191"/>
      <c r="BP49" s="191"/>
      <c r="BQ49" s="191"/>
      <c r="BR49" s="191"/>
      <c r="BS49" s="193"/>
      <c r="BT49" s="194"/>
    </row>
    <row r="50" spans="1:72" s="156" customFormat="1" ht="12.75" customHeight="1" outlineLevel="1" x14ac:dyDescent="0.3">
      <c r="A50" s="137"/>
      <c r="B50" s="288"/>
      <c r="C50" s="289" t="s">
        <v>123</v>
      </c>
      <c r="D50" s="290"/>
      <c r="E50" s="290"/>
      <c r="F50" s="290"/>
      <c r="G50" s="291"/>
      <c r="H50" s="222">
        <v>13</v>
      </c>
      <c r="I50" s="237">
        <v>42247</v>
      </c>
      <c r="J50" s="222">
        <v>50</v>
      </c>
      <c r="K50" s="223">
        <f>L50+O50</f>
        <v>1524387.34</v>
      </c>
      <c r="L50" s="224">
        <v>523200.16</v>
      </c>
      <c r="M50" s="224"/>
      <c r="N50" s="224"/>
      <c r="O50" s="224">
        <v>1001187.18</v>
      </c>
      <c r="P50" s="224"/>
      <c r="Q50" s="229"/>
      <c r="R50" s="224">
        <v>1001187.18</v>
      </c>
      <c r="S50" s="227">
        <v>86769.8</v>
      </c>
      <c r="T50" s="228">
        <f>R50-S50</f>
        <v>914417.38</v>
      </c>
      <c r="U50" s="223">
        <f>V50+Y50</f>
        <v>1524387.34</v>
      </c>
      <c r="V50" s="223">
        <v>523200.16</v>
      </c>
      <c r="W50" s="224"/>
      <c r="X50" s="224"/>
      <c r="Y50" s="224">
        <v>1001187.18</v>
      </c>
      <c r="Z50" s="224"/>
      <c r="AA50" s="229"/>
      <c r="AB50" s="224">
        <v>1001187.18</v>
      </c>
      <c r="AC50" s="227">
        <v>20023.8</v>
      </c>
      <c r="AD50" s="230">
        <f>+AB50-AC50</f>
        <v>981163.38</v>
      </c>
      <c r="AE50" s="223">
        <f>+K50</f>
        <v>1524387.34</v>
      </c>
      <c r="AF50" s="223">
        <v>523200.16</v>
      </c>
      <c r="AG50" s="224"/>
      <c r="AH50" s="224"/>
      <c r="AI50" s="224">
        <v>1001187.18</v>
      </c>
      <c r="AJ50" s="224"/>
      <c r="AK50" s="229"/>
      <c r="AL50" s="224">
        <v>1001187.18</v>
      </c>
      <c r="AM50" s="227">
        <f>+AC50+S50</f>
        <v>106793.60000000001</v>
      </c>
      <c r="AN50" s="230">
        <f>+AL50-AM50</f>
        <v>894393.58000000007</v>
      </c>
      <c r="AO50" s="149"/>
      <c r="AP50" s="230">
        <f>+AN50-AO50</f>
        <v>894393.58000000007</v>
      </c>
      <c r="AQ50" s="191"/>
      <c r="AR50" s="191"/>
      <c r="AS50" s="191"/>
      <c r="AT50" s="191"/>
      <c r="AU50" s="191"/>
      <c r="AV50" s="191"/>
      <c r="AW50" s="191"/>
      <c r="AX50" s="190"/>
      <c r="AY50" s="191"/>
      <c r="AZ50" s="191"/>
      <c r="BA50" s="191"/>
      <c r="BB50" s="191"/>
      <c r="BC50" s="191"/>
      <c r="BD50" s="192"/>
      <c r="BE50" s="206"/>
      <c r="BF50" s="191"/>
      <c r="BG50" s="191"/>
      <c r="BH50" s="191"/>
      <c r="BI50" s="191"/>
      <c r="BJ50" s="191"/>
      <c r="BK50" s="191"/>
      <c r="BL50" s="191"/>
      <c r="BM50" s="190"/>
      <c r="BN50" s="191"/>
      <c r="BO50" s="191"/>
      <c r="BP50" s="191"/>
      <c r="BQ50" s="191"/>
      <c r="BR50" s="191"/>
      <c r="BS50" s="193"/>
      <c r="BT50" s="194"/>
    </row>
    <row r="51" spans="1:72" s="156" customFormat="1" ht="12.75" customHeight="1" outlineLevel="1" x14ac:dyDescent="0.3">
      <c r="A51" s="137"/>
      <c r="B51" s="177"/>
      <c r="C51" s="289"/>
      <c r="D51" s="290"/>
      <c r="E51" s="290"/>
      <c r="F51" s="290"/>
      <c r="G51" s="291"/>
      <c r="H51" s="199"/>
      <c r="I51" s="285"/>
      <c r="J51" s="200"/>
      <c r="K51" s="201"/>
      <c r="L51" s="202"/>
      <c r="M51" s="202"/>
      <c r="N51" s="202"/>
      <c r="O51" s="202">
        <f t="shared" ref="O51:O60" si="15">K51-L51</f>
        <v>0</v>
      </c>
      <c r="P51" s="202"/>
      <c r="Q51" s="203"/>
      <c r="R51" s="202"/>
      <c r="S51" s="204"/>
      <c r="T51" s="292"/>
      <c r="U51" s="201"/>
      <c r="V51" s="202"/>
      <c r="W51" s="202"/>
      <c r="X51" s="202"/>
      <c r="Y51" s="202"/>
      <c r="Z51" s="202"/>
      <c r="AA51" s="203"/>
      <c r="AB51" s="202"/>
      <c r="AC51" s="204"/>
      <c r="AD51" s="205"/>
      <c r="AE51" s="201"/>
      <c r="AF51" s="202"/>
      <c r="AG51" s="202"/>
      <c r="AH51" s="202"/>
      <c r="AI51" s="202"/>
      <c r="AJ51" s="202"/>
      <c r="AK51" s="203"/>
      <c r="AL51" s="202"/>
      <c r="AM51" s="204"/>
      <c r="AN51" s="205"/>
      <c r="AO51" s="149"/>
      <c r="AP51" s="206"/>
      <c r="AQ51" s="191"/>
      <c r="AR51" s="191"/>
      <c r="AS51" s="191"/>
      <c r="AT51" s="191"/>
      <c r="AU51" s="191"/>
      <c r="AV51" s="191"/>
      <c r="AW51" s="191"/>
      <c r="AX51" s="190"/>
      <c r="AY51" s="191"/>
      <c r="AZ51" s="191"/>
      <c r="BA51" s="191"/>
      <c r="BB51" s="191"/>
      <c r="BC51" s="191"/>
      <c r="BD51" s="192"/>
      <c r="BE51" s="206"/>
      <c r="BF51" s="191"/>
      <c r="BG51" s="191"/>
      <c r="BH51" s="191"/>
      <c r="BI51" s="191"/>
      <c r="BJ51" s="191"/>
      <c r="BK51" s="191"/>
      <c r="BL51" s="191"/>
      <c r="BM51" s="190"/>
      <c r="BN51" s="191"/>
      <c r="BO51" s="191"/>
      <c r="BP51" s="191"/>
      <c r="BQ51" s="191"/>
      <c r="BR51" s="191"/>
      <c r="BS51" s="193"/>
      <c r="BT51" s="194"/>
    </row>
    <row r="52" spans="1:72" s="156" customFormat="1" ht="23.25" customHeight="1" outlineLevel="1" x14ac:dyDescent="0.3">
      <c r="A52" s="137"/>
      <c r="B52" s="177"/>
      <c r="C52" s="6" t="s">
        <v>124</v>
      </c>
      <c r="D52" s="7"/>
      <c r="E52" s="7"/>
      <c r="F52" s="7"/>
      <c r="G52" s="8"/>
      <c r="H52" s="199"/>
      <c r="I52" s="285"/>
      <c r="J52" s="200"/>
      <c r="K52" s="201"/>
      <c r="L52" s="202"/>
      <c r="M52" s="202"/>
      <c r="N52" s="202"/>
      <c r="O52" s="202">
        <f t="shared" si="15"/>
        <v>0</v>
      </c>
      <c r="P52" s="202"/>
      <c r="Q52" s="203"/>
      <c r="R52" s="202"/>
      <c r="S52" s="204"/>
      <c r="T52" s="292"/>
      <c r="U52" s="201"/>
      <c r="V52" s="202"/>
      <c r="W52" s="202"/>
      <c r="X52" s="202"/>
      <c r="Y52" s="202"/>
      <c r="Z52" s="202"/>
      <c r="AA52" s="203"/>
      <c r="AB52" s="202"/>
      <c r="AC52" s="204"/>
      <c r="AD52" s="205"/>
      <c r="AE52" s="201"/>
      <c r="AF52" s="202"/>
      <c r="AG52" s="202"/>
      <c r="AH52" s="202"/>
      <c r="AI52" s="202"/>
      <c r="AJ52" s="202"/>
      <c r="AK52" s="203"/>
      <c r="AL52" s="202"/>
      <c r="AM52" s="204"/>
      <c r="AN52" s="205"/>
      <c r="AO52" s="149"/>
      <c r="AP52" s="206"/>
      <c r="AQ52" s="191"/>
      <c r="AR52" s="191"/>
      <c r="AS52" s="191"/>
      <c r="AT52" s="191"/>
      <c r="AU52" s="191"/>
      <c r="AV52" s="191"/>
      <c r="AW52" s="191"/>
      <c r="AX52" s="190"/>
      <c r="AY52" s="191"/>
      <c r="AZ52" s="191"/>
      <c r="BA52" s="191"/>
      <c r="BB52" s="191"/>
      <c r="BC52" s="191"/>
      <c r="BD52" s="192"/>
      <c r="BE52" s="206"/>
      <c r="BF52" s="191"/>
      <c r="BG52" s="191"/>
      <c r="BH52" s="191"/>
      <c r="BI52" s="191"/>
      <c r="BJ52" s="191"/>
      <c r="BK52" s="191"/>
      <c r="BL52" s="191"/>
      <c r="BM52" s="190"/>
      <c r="BN52" s="191"/>
      <c r="BO52" s="191"/>
      <c r="BP52" s="191"/>
      <c r="BQ52" s="191"/>
      <c r="BR52" s="191"/>
      <c r="BS52" s="193"/>
      <c r="BT52" s="194"/>
    </row>
    <row r="53" spans="1:72" s="156" customFormat="1" ht="12.75" customHeight="1" outlineLevel="1" x14ac:dyDescent="0.3">
      <c r="A53" s="137"/>
      <c r="B53" s="177"/>
      <c r="C53" s="289"/>
      <c r="D53" s="290"/>
      <c r="E53" s="290"/>
      <c r="F53" s="290"/>
      <c r="G53" s="291"/>
      <c r="H53" s="199"/>
      <c r="I53" s="285"/>
      <c r="J53" s="200"/>
      <c r="K53" s="201"/>
      <c r="L53" s="202"/>
      <c r="M53" s="202"/>
      <c r="N53" s="202"/>
      <c r="O53" s="202">
        <f t="shared" si="15"/>
        <v>0</v>
      </c>
      <c r="P53" s="202"/>
      <c r="Q53" s="203"/>
      <c r="R53" s="202"/>
      <c r="S53" s="204"/>
      <c r="T53" s="292"/>
      <c r="U53" s="201"/>
      <c r="V53" s="202"/>
      <c r="W53" s="202"/>
      <c r="X53" s="202"/>
      <c r="Y53" s="202"/>
      <c r="Z53" s="202"/>
      <c r="AA53" s="203"/>
      <c r="AB53" s="202"/>
      <c r="AC53" s="204"/>
      <c r="AD53" s="205"/>
      <c r="AE53" s="201"/>
      <c r="AF53" s="202"/>
      <c r="AG53" s="202"/>
      <c r="AH53" s="202"/>
      <c r="AI53" s="202"/>
      <c r="AJ53" s="202"/>
      <c r="AK53" s="203"/>
      <c r="AL53" s="202"/>
      <c r="AM53" s="204"/>
      <c r="AN53" s="205"/>
      <c r="AO53" s="149"/>
      <c r="AP53" s="206"/>
      <c r="AQ53" s="191"/>
      <c r="AR53" s="191"/>
      <c r="AS53" s="191"/>
      <c r="AT53" s="191"/>
      <c r="AU53" s="191"/>
      <c r="AV53" s="191"/>
      <c r="AW53" s="191"/>
      <c r="AX53" s="190"/>
      <c r="AY53" s="191"/>
      <c r="AZ53" s="191"/>
      <c r="BA53" s="191"/>
      <c r="BB53" s="191"/>
      <c r="BC53" s="191"/>
      <c r="BD53" s="192"/>
      <c r="BE53" s="206"/>
      <c r="BF53" s="191"/>
      <c r="BG53" s="191"/>
      <c r="BH53" s="191"/>
      <c r="BI53" s="191"/>
      <c r="BJ53" s="191"/>
      <c r="BK53" s="191"/>
      <c r="BL53" s="191"/>
      <c r="BM53" s="190"/>
      <c r="BN53" s="191"/>
      <c r="BO53" s="191"/>
      <c r="BP53" s="191"/>
      <c r="BQ53" s="191"/>
      <c r="BR53" s="191"/>
      <c r="BS53" s="193"/>
      <c r="BT53" s="194"/>
    </row>
    <row r="54" spans="1:72" s="156" customFormat="1" ht="12.75" customHeight="1" outlineLevel="1" x14ac:dyDescent="0.3">
      <c r="A54" s="137"/>
      <c r="B54" s="177"/>
      <c r="C54" s="289"/>
      <c r="D54" s="290"/>
      <c r="E54" s="290"/>
      <c r="F54" s="290"/>
      <c r="G54" s="291"/>
      <c r="H54" s="181"/>
      <c r="I54" s="285"/>
      <c r="J54" s="200"/>
      <c r="K54" s="201"/>
      <c r="L54" s="202"/>
      <c r="M54" s="202"/>
      <c r="N54" s="202"/>
      <c r="O54" s="202">
        <f t="shared" si="15"/>
        <v>0</v>
      </c>
      <c r="P54" s="202"/>
      <c r="Q54" s="203"/>
      <c r="R54" s="202"/>
      <c r="S54" s="204"/>
      <c r="T54" s="292"/>
      <c r="U54" s="201"/>
      <c r="V54" s="202"/>
      <c r="W54" s="202"/>
      <c r="X54" s="202"/>
      <c r="Y54" s="202"/>
      <c r="Z54" s="202"/>
      <c r="AA54" s="203"/>
      <c r="AB54" s="202"/>
      <c r="AC54" s="204"/>
      <c r="AD54" s="205"/>
      <c r="AE54" s="201"/>
      <c r="AF54" s="202"/>
      <c r="AG54" s="202"/>
      <c r="AH54" s="202"/>
      <c r="AI54" s="202"/>
      <c r="AJ54" s="202"/>
      <c r="AK54" s="203"/>
      <c r="AL54" s="202"/>
      <c r="AM54" s="204"/>
      <c r="AN54" s="205"/>
      <c r="AO54" s="149"/>
      <c r="AP54" s="206"/>
      <c r="AQ54" s="191"/>
      <c r="AR54" s="191"/>
      <c r="AS54" s="191"/>
      <c r="AT54" s="191"/>
      <c r="AU54" s="191"/>
      <c r="AV54" s="191"/>
      <c r="AW54" s="191"/>
      <c r="AX54" s="190"/>
      <c r="AY54" s="191"/>
      <c r="AZ54" s="191"/>
      <c r="BA54" s="191"/>
      <c r="BB54" s="191"/>
      <c r="BC54" s="191"/>
      <c r="BD54" s="192"/>
      <c r="BE54" s="206"/>
      <c r="BF54" s="191"/>
      <c r="BG54" s="191"/>
      <c r="BH54" s="191"/>
      <c r="BI54" s="191"/>
      <c r="BJ54" s="191"/>
      <c r="BK54" s="191"/>
      <c r="BL54" s="191"/>
      <c r="BM54" s="190"/>
      <c r="BN54" s="191"/>
      <c r="BO54" s="191"/>
      <c r="BP54" s="191"/>
      <c r="BQ54" s="191"/>
      <c r="BR54" s="191"/>
      <c r="BS54" s="193"/>
      <c r="BT54" s="194"/>
    </row>
    <row r="55" spans="1:72" s="156" customFormat="1" ht="26.25" customHeight="1" outlineLevel="1" x14ac:dyDescent="0.3">
      <c r="A55" s="137"/>
      <c r="B55" s="177"/>
      <c r="C55" s="6" t="s">
        <v>125</v>
      </c>
      <c r="D55" s="7"/>
      <c r="E55" s="7"/>
      <c r="F55" s="7"/>
      <c r="G55" s="8"/>
      <c r="H55" s="181"/>
      <c r="I55" s="285"/>
      <c r="J55" s="200"/>
      <c r="K55" s="201"/>
      <c r="L55" s="202"/>
      <c r="M55" s="202"/>
      <c r="N55" s="202"/>
      <c r="O55" s="202">
        <f t="shared" si="15"/>
        <v>0</v>
      </c>
      <c r="P55" s="202"/>
      <c r="Q55" s="203"/>
      <c r="R55" s="202"/>
      <c r="S55" s="204"/>
      <c r="T55" s="292"/>
      <c r="U55" s="201"/>
      <c r="V55" s="202"/>
      <c r="W55" s="202"/>
      <c r="X55" s="202"/>
      <c r="Y55" s="202"/>
      <c r="Z55" s="202"/>
      <c r="AA55" s="203"/>
      <c r="AB55" s="202"/>
      <c r="AC55" s="204"/>
      <c r="AD55" s="205"/>
      <c r="AE55" s="201"/>
      <c r="AF55" s="202"/>
      <c r="AG55" s="202"/>
      <c r="AH55" s="202"/>
      <c r="AI55" s="202"/>
      <c r="AJ55" s="202"/>
      <c r="AK55" s="203"/>
      <c r="AL55" s="202"/>
      <c r="AM55" s="204"/>
      <c r="AN55" s="205"/>
      <c r="AO55" s="149"/>
      <c r="AP55" s="206"/>
      <c r="AQ55" s="191"/>
      <c r="AR55" s="191"/>
      <c r="AS55" s="191"/>
      <c r="AT55" s="191"/>
      <c r="AU55" s="191"/>
      <c r="AV55" s="191"/>
      <c r="AW55" s="191"/>
      <c r="AX55" s="190"/>
      <c r="AY55" s="191"/>
      <c r="AZ55" s="191"/>
      <c r="BA55" s="191"/>
      <c r="BB55" s="191"/>
      <c r="BC55" s="191"/>
      <c r="BD55" s="192"/>
      <c r="BE55" s="206"/>
      <c r="BF55" s="191"/>
      <c r="BG55" s="191"/>
      <c r="BH55" s="191"/>
      <c r="BI55" s="191"/>
      <c r="BJ55" s="191"/>
      <c r="BK55" s="191"/>
      <c r="BL55" s="191"/>
      <c r="BM55" s="190"/>
      <c r="BN55" s="191"/>
      <c r="BO55" s="191"/>
      <c r="BP55" s="191"/>
      <c r="BQ55" s="191"/>
      <c r="BR55" s="191"/>
      <c r="BS55" s="193"/>
      <c r="BT55" s="194"/>
    </row>
    <row r="56" spans="1:72" s="156" customFormat="1" ht="12.75" customHeight="1" outlineLevel="1" x14ac:dyDescent="0.3">
      <c r="A56" s="137"/>
      <c r="B56" s="177"/>
      <c r="C56" s="289"/>
      <c r="D56" s="290"/>
      <c r="E56" s="290"/>
      <c r="F56" s="290"/>
      <c r="G56" s="291"/>
      <c r="H56" s="293"/>
      <c r="I56" s="294"/>
      <c r="J56" s="200"/>
      <c r="K56" s="201"/>
      <c r="L56" s="202"/>
      <c r="M56" s="202"/>
      <c r="N56" s="202"/>
      <c r="O56" s="202">
        <f t="shared" si="15"/>
        <v>0</v>
      </c>
      <c r="P56" s="202"/>
      <c r="Q56" s="203"/>
      <c r="R56" s="202"/>
      <c r="S56" s="204"/>
      <c r="T56" s="292"/>
      <c r="U56" s="201"/>
      <c r="V56" s="202"/>
      <c r="W56" s="202"/>
      <c r="X56" s="202"/>
      <c r="Y56" s="202"/>
      <c r="Z56" s="202"/>
      <c r="AA56" s="203"/>
      <c r="AB56" s="202"/>
      <c r="AC56" s="204"/>
      <c r="AD56" s="205"/>
      <c r="AE56" s="201"/>
      <c r="AF56" s="202"/>
      <c r="AG56" s="202"/>
      <c r="AH56" s="202"/>
      <c r="AI56" s="202"/>
      <c r="AJ56" s="202"/>
      <c r="AK56" s="203"/>
      <c r="AL56" s="202"/>
      <c r="AM56" s="204"/>
      <c r="AN56" s="205"/>
      <c r="AO56" s="149"/>
      <c r="AP56" s="206"/>
      <c r="AQ56" s="191"/>
      <c r="AR56" s="191"/>
      <c r="AS56" s="191"/>
      <c r="AT56" s="191"/>
      <c r="AU56" s="191"/>
      <c r="AV56" s="191"/>
      <c r="AW56" s="191"/>
      <c r="AX56" s="190"/>
      <c r="AY56" s="191"/>
      <c r="AZ56" s="191"/>
      <c r="BA56" s="191"/>
      <c r="BB56" s="191"/>
      <c r="BC56" s="191"/>
      <c r="BD56" s="192"/>
      <c r="BE56" s="206"/>
      <c r="BF56" s="191"/>
      <c r="BG56" s="191"/>
      <c r="BH56" s="191"/>
      <c r="BI56" s="191"/>
      <c r="BJ56" s="191"/>
      <c r="BK56" s="191"/>
      <c r="BL56" s="191"/>
      <c r="BM56" s="190"/>
      <c r="BN56" s="191"/>
      <c r="BO56" s="191"/>
      <c r="BP56" s="191"/>
      <c r="BQ56" s="191"/>
      <c r="BR56" s="191"/>
      <c r="BS56" s="193"/>
      <c r="BT56" s="194"/>
    </row>
    <row r="57" spans="1:72" s="156" customFormat="1" ht="12.75" customHeight="1" outlineLevel="1" x14ac:dyDescent="0.3">
      <c r="A57" s="137"/>
      <c r="B57" s="177"/>
      <c r="C57" s="295"/>
      <c r="D57" s="296"/>
      <c r="E57" s="296"/>
      <c r="F57" s="296"/>
      <c r="G57" s="297"/>
      <c r="H57" s="181"/>
      <c r="I57" s="285"/>
      <c r="J57" s="200"/>
      <c r="K57" s="201"/>
      <c r="L57" s="202"/>
      <c r="M57" s="202"/>
      <c r="N57" s="202"/>
      <c r="O57" s="202">
        <f t="shared" si="15"/>
        <v>0</v>
      </c>
      <c r="P57" s="202"/>
      <c r="Q57" s="203"/>
      <c r="R57" s="202"/>
      <c r="S57" s="204"/>
      <c r="T57" s="292"/>
      <c r="U57" s="201"/>
      <c r="V57" s="202"/>
      <c r="W57" s="202"/>
      <c r="X57" s="202"/>
      <c r="Y57" s="202"/>
      <c r="Z57" s="202"/>
      <c r="AA57" s="203"/>
      <c r="AB57" s="202"/>
      <c r="AC57" s="204"/>
      <c r="AD57" s="205"/>
      <c r="AE57" s="201"/>
      <c r="AF57" s="202"/>
      <c r="AG57" s="202"/>
      <c r="AH57" s="202"/>
      <c r="AI57" s="202"/>
      <c r="AJ57" s="202"/>
      <c r="AK57" s="203"/>
      <c r="AL57" s="202"/>
      <c r="AM57" s="204"/>
      <c r="AN57" s="205"/>
      <c r="AO57" s="149"/>
      <c r="AP57" s="206"/>
      <c r="AQ57" s="191"/>
      <c r="AR57" s="191"/>
      <c r="AS57" s="191"/>
      <c r="AT57" s="191"/>
      <c r="AU57" s="191"/>
      <c r="AV57" s="191"/>
      <c r="AW57" s="191"/>
      <c r="AX57" s="190"/>
      <c r="AY57" s="191"/>
      <c r="AZ57" s="191"/>
      <c r="BA57" s="191"/>
      <c r="BB57" s="191"/>
      <c r="BC57" s="191"/>
      <c r="BD57" s="192"/>
      <c r="BE57" s="206"/>
      <c r="BF57" s="191"/>
      <c r="BG57" s="191"/>
      <c r="BH57" s="191"/>
      <c r="BI57" s="191"/>
      <c r="BJ57" s="191"/>
      <c r="BK57" s="191"/>
      <c r="BL57" s="191"/>
      <c r="BM57" s="190"/>
      <c r="BN57" s="191"/>
      <c r="BO57" s="191"/>
      <c r="BP57" s="191"/>
      <c r="BQ57" s="191"/>
      <c r="BR57" s="191"/>
      <c r="BS57" s="193"/>
      <c r="BT57" s="194"/>
    </row>
    <row r="58" spans="1:72" s="156" customFormat="1" ht="26.25" customHeight="1" outlineLevel="1" x14ac:dyDescent="0.3">
      <c r="A58" s="137"/>
      <c r="B58" s="138"/>
      <c r="C58" s="298" t="s">
        <v>126</v>
      </c>
      <c r="D58" s="299"/>
      <c r="E58" s="299"/>
      <c r="F58" s="299"/>
      <c r="G58" s="300"/>
      <c r="H58" s="181"/>
      <c r="I58" s="285"/>
      <c r="J58" s="200"/>
      <c r="K58" s="201"/>
      <c r="L58" s="202"/>
      <c r="M58" s="202"/>
      <c r="N58" s="202"/>
      <c r="O58" s="202">
        <f t="shared" si="15"/>
        <v>0</v>
      </c>
      <c r="P58" s="202"/>
      <c r="Q58" s="203"/>
      <c r="R58" s="202"/>
      <c r="S58" s="204"/>
      <c r="T58" s="292"/>
      <c r="U58" s="201"/>
      <c r="V58" s="202"/>
      <c r="W58" s="202"/>
      <c r="X58" s="202"/>
      <c r="Y58" s="202"/>
      <c r="Z58" s="202"/>
      <c r="AA58" s="203"/>
      <c r="AB58" s="202"/>
      <c r="AC58" s="204"/>
      <c r="AD58" s="205"/>
      <c r="AE58" s="201"/>
      <c r="AF58" s="202"/>
      <c r="AG58" s="202"/>
      <c r="AH58" s="202"/>
      <c r="AI58" s="202"/>
      <c r="AJ58" s="202"/>
      <c r="AK58" s="203"/>
      <c r="AL58" s="202"/>
      <c r="AM58" s="204"/>
      <c r="AN58" s="205"/>
      <c r="AO58" s="149"/>
      <c r="AP58" s="206"/>
      <c r="AQ58" s="191"/>
      <c r="AR58" s="191"/>
      <c r="AS58" s="191"/>
      <c r="AT58" s="191"/>
      <c r="AU58" s="191"/>
      <c r="AV58" s="191"/>
      <c r="AW58" s="191"/>
      <c r="AX58" s="190"/>
      <c r="AY58" s="191"/>
      <c r="AZ58" s="191"/>
      <c r="BA58" s="191"/>
      <c r="BB58" s="191"/>
      <c r="BC58" s="191"/>
      <c r="BD58" s="192"/>
      <c r="BE58" s="206"/>
      <c r="BF58" s="191"/>
      <c r="BG58" s="191"/>
      <c r="BH58" s="191"/>
      <c r="BI58" s="191"/>
      <c r="BJ58" s="191"/>
      <c r="BK58" s="191"/>
      <c r="BL58" s="191"/>
      <c r="BM58" s="190"/>
      <c r="BN58" s="191"/>
      <c r="BO58" s="191"/>
      <c r="BP58" s="191"/>
      <c r="BQ58" s="191"/>
      <c r="BR58" s="191"/>
      <c r="BS58" s="193"/>
      <c r="BT58" s="194"/>
    </row>
    <row r="59" spans="1:72" s="156" customFormat="1" ht="12.75" customHeight="1" outlineLevel="1" x14ac:dyDescent="0.3">
      <c r="A59" s="137"/>
      <c r="B59" s="138"/>
      <c r="C59" s="295"/>
      <c r="D59" s="296"/>
      <c r="E59" s="296"/>
      <c r="F59" s="296"/>
      <c r="G59" s="297"/>
      <c r="H59" s="181"/>
      <c r="I59" s="285"/>
      <c r="J59" s="200"/>
      <c r="K59" s="201"/>
      <c r="L59" s="202"/>
      <c r="M59" s="202"/>
      <c r="N59" s="202"/>
      <c r="O59" s="202">
        <f t="shared" si="15"/>
        <v>0</v>
      </c>
      <c r="P59" s="202"/>
      <c r="Q59" s="203"/>
      <c r="R59" s="202"/>
      <c r="S59" s="204"/>
      <c r="T59" s="292"/>
      <c r="U59" s="201"/>
      <c r="V59" s="202"/>
      <c r="W59" s="202"/>
      <c r="X59" s="202"/>
      <c r="Y59" s="202"/>
      <c r="Z59" s="202"/>
      <c r="AA59" s="203"/>
      <c r="AB59" s="202"/>
      <c r="AC59" s="204"/>
      <c r="AD59" s="205"/>
      <c r="AE59" s="201"/>
      <c r="AF59" s="202"/>
      <c r="AG59" s="202"/>
      <c r="AH59" s="202"/>
      <c r="AI59" s="202"/>
      <c r="AJ59" s="202"/>
      <c r="AK59" s="203"/>
      <c r="AL59" s="202"/>
      <c r="AM59" s="204"/>
      <c r="AN59" s="205"/>
      <c r="AO59" s="149"/>
      <c r="AP59" s="206"/>
      <c r="AQ59" s="191"/>
      <c r="AR59" s="191"/>
      <c r="AS59" s="191"/>
      <c r="AT59" s="191"/>
      <c r="AU59" s="191"/>
      <c r="AV59" s="191"/>
      <c r="AW59" s="191"/>
      <c r="AX59" s="190"/>
      <c r="AY59" s="191"/>
      <c r="AZ59" s="191"/>
      <c r="BA59" s="191"/>
      <c r="BB59" s="191"/>
      <c r="BC59" s="191"/>
      <c r="BD59" s="192"/>
      <c r="BE59" s="206"/>
      <c r="BF59" s="191"/>
      <c r="BG59" s="191"/>
      <c r="BH59" s="191"/>
      <c r="BI59" s="191"/>
      <c r="BJ59" s="191"/>
      <c r="BK59" s="191"/>
      <c r="BL59" s="191"/>
      <c r="BM59" s="190"/>
      <c r="BN59" s="191"/>
      <c r="BO59" s="191"/>
      <c r="BP59" s="191"/>
      <c r="BQ59" s="191"/>
      <c r="BR59" s="191"/>
      <c r="BS59" s="193"/>
      <c r="BT59" s="194"/>
    </row>
    <row r="60" spans="1:72" s="156" customFormat="1" ht="12.75" customHeight="1" outlineLevel="1" x14ac:dyDescent="0.3">
      <c r="A60" s="137"/>
      <c r="B60" s="138"/>
      <c r="C60" s="295"/>
      <c r="D60" s="296"/>
      <c r="E60" s="296"/>
      <c r="F60" s="296"/>
      <c r="G60" s="297"/>
      <c r="H60" s="181"/>
      <c r="I60" s="285"/>
      <c r="J60" s="200"/>
      <c r="K60" s="201"/>
      <c r="L60" s="202"/>
      <c r="M60" s="202"/>
      <c r="N60" s="202"/>
      <c r="O60" s="202">
        <f t="shared" si="15"/>
        <v>0</v>
      </c>
      <c r="P60" s="202"/>
      <c r="Q60" s="203"/>
      <c r="R60" s="202"/>
      <c r="S60" s="204"/>
      <c r="T60" s="292"/>
      <c r="U60" s="201"/>
      <c r="V60" s="202"/>
      <c r="W60" s="202"/>
      <c r="X60" s="202"/>
      <c r="Y60" s="202"/>
      <c r="Z60" s="202"/>
      <c r="AA60" s="203"/>
      <c r="AB60" s="202"/>
      <c r="AC60" s="204"/>
      <c r="AD60" s="205"/>
      <c r="AE60" s="201"/>
      <c r="AF60" s="202"/>
      <c r="AG60" s="202"/>
      <c r="AH60" s="202"/>
      <c r="AI60" s="202"/>
      <c r="AJ60" s="202"/>
      <c r="AK60" s="203"/>
      <c r="AL60" s="202"/>
      <c r="AM60" s="204"/>
      <c r="AN60" s="205"/>
      <c r="AO60" s="149"/>
      <c r="AP60" s="206"/>
      <c r="AQ60" s="191"/>
      <c r="AR60" s="191"/>
      <c r="AS60" s="191"/>
      <c r="AT60" s="191"/>
      <c r="AU60" s="191"/>
      <c r="AV60" s="191"/>
      <c r="AW60" s="191"/>
      <c r="AX60" s="190"/>
      <c r="AY60" s="191"/>
      <c r="AZ60" s="191"/>
      <c r="BA60" s="191"/>
      <c r="BB60" s="191"/>
      <c r="BC60" s="191"/>
      <c r="BD60" s="192"/>
      <c r="BE60" s="206"/>
      <c r="BF60" s="191"/>
      <c r="BG60" s="191"/>
      <c r="BH60" s="191"/>
      <c r="BI60" s="191"/>
      <c r="BJ60" s="191"/>
      <c r="BK60" s="191"/>
      <c r="BL60" s="191"/>
      <c r="BM60" s="190"/>
      <c r="BN60" s="191"/>
      <c r="BO60" s="191"/>
      <c r="BP60" s="191"/>
      <c r="BQ60" s="191"/>
      <c r="BR60" s="191"/>
      <c r="BS60" s="193"/>
      <c r="BT60" s="194"/>
    </row>
    <row r="61" spans="1:72" s="156" customFormat="1" ht="24" customHeight="1" outlineLevel="1" x14ac:dyDescent="0.3">
      <c r="A61" s="137"/>
      <c r="B61" s="138"/>
      <c r="C61" s="298" t="s">
        <v>127</v>
      </c>
      <c r="D61" s="299"/>
      <c r="E61" s="299"/>
      <c r="F61" s="299"/>
      <c r="G61" s="300"/>
      <c r="H61" s="181"/>
      <c r="I61" s="285"/>
      <c r="J61" s="200"/>
      <c r="K61" s="286">
        <f>SUM(K62:K63)</f>
        <v>124000</v>
      </c>
      <c r="L61" s="286">
        <f t="shared" ref="L61:AM61" si="16">SUM(L62:L63)</f>
        <v>42559.274494040277</v>
      </c>
      <c r="M61" s="286">
        <f t="shared" si="16"/>
        <v>0</v>
      </c>
      <c r="N61" s="286">
        <f t="shared" si="16"/>
        <v>0</v>
      </c>
      <c r="O61" s="286">
        <f t="shared" si="16"/>
        <v>81440.725505959723</v>
      </c>
      <c r="P61" s="286">
        <f t="shared" si="16"/>
        <v>0</v>
      </c>
      <c r="Q61" s="286">
        <f t="shared" si="16"/>
        <v>0</v>
      </c>
      <c r="R61" s="286">
        <f t="shared" si="16"/>
        <v>81440.725505959723</v>
      </c>
      <c r="S61" s="286">
        <f t="shared" si="16"/>
        <v>14116.278579158658</v>
      </c>
      <c r="T61" s="287">
        <f>SUM(T62:T63)</f>
        <v>67324.446926801058</v>
      </c>
      <c r="U61" s="286">
        <f t="shared" si="16"/>
        <v>124000</v>
      </c>
      <c r="V61" s="286">
        <f t="shared" si="16"/>
        <v>42559.274494040277</v>
      </c>
      <c r="W61" s="286">
        <f t="shared" si="16"/>
        <v>0</v>
      </c>
      <c r="X61" s="286">
        <f t="shared" si="16"/>
        <v>0</v>
      </c>
      <c r="Y61" s="286">
        <f t="shared" si="16"/>
        <v>81440.725505959723</v>
      </c>
      <c r="Z61" s="286">
        <f t="shared" si="16"/>
        <v>0</v>
      </c>
      <c r="AA61" s="286">
        <f t="shared" si="16"/>
        <v>0</v>
      </c>
      <c r="AB61" s="286">
        <f t="shared" si="16"/>
        <v>81440.725505959723</v>
      </c>
      <c r="AC61" s="286">
        <f t="shared" si="16"/>
        <v>3257.6027490366132</v>
      </c>
      <c r="AD61" s="286">
        <f t="shared" si="16"/>
        <v>78183.122756923112</v>
      </c>
      <c r="AE61" s="286">
        <f t="shared" si="16"/>
        <v>124000</v>
      </c>
      <c r="AF61" s="286">
        <f t="shared" si="16"/>
        <v>42559.274494040277</v>
      </c>
      <c r="AG61" s="286">
        <f t="shared" si="16"/>
        <v>0</v>
      </c>
      <c r="AH61" s="286">
        <f t="shared" si="16"/>
        <v>0</v>
      </c>
      <c r="AI61" s="286">
        <f t="shared" si="16"/>
        <v>81440.725505959723</v>
      </c>
      <c r="AJ61" s="286">
        <f t="shared" si="16"/>
        <v>0</v>
      </c>
      <c r="AK61" s="286">
        <f t="shared" si="16"/>
        <v>0</v>
      </c>
      <c r="AL61" s="286">
        <f t="shared" si="16"/>
        <v>81440.725505959723</v>
      </c>
      <c r="AM61" s="286">
        <f t="shared" si="16"/>
        <v>17373.881328195272</v>
      </c>
      <c r="AN61" s="286">
        <f>SUM(AN62)</f>
        <v>64066.844177764448</v>
      </c>
      <c r="AO61" s="201"/>
      <c r="AP61" s="286">
        <f t="shared" ref="AP61" si="17">SUM(AP62)</f>
        <v>64066.844177764448</v>
      </c>
      <c r="AQ61" s="191"/>
      <c r="AR61" s="191"/>
      <c r="AS61" s="191"/>
      <c r="AT61" s="191"/>
      <c r="AU61" s="191"/>
      <c r="AV61" s="191"/>
      <c r="AW61" s="191"/>
      <c r="AX61" s="190"/>
      <c r="AY61" s="191"/>
      <c r="AZ61" s="191"/>
      <c r="BA61" s="191"/>
      <c r="BB61" s="191"/>
      <c r="BC61" s="191"/>
      <c r="BD61" s="192"/>
      <c r="BE61" s="206"/>
      <c r="BF61" s="191"/>
      <c r="BG61" s="191"/>
      <c r="BH61" s="191"/>
      <c r="BI61" s="191"/>
      <c r="BJ61" s="191"/>
      <c r="BK61" s="191"/>
      <c r="BL61" s="191"/>
      <c r="BM61" s="190"/>
      <c r="BN61" s="191"/>
      <c r="BO61" s="191"/>
      <c r="BP61" s="191"/>
      <c r="BQ61" s="191"/>
      <c r="BR61" s="191"/>
      <c r="BS61" s="193"/>
      <c r="BT61" s="194"/>
    </row>
    <row r="62" spans="1:72" s="156" customFormat="1" ht="12.75" customHeight="1" outlineLevel="1" x14ac:dyDescent="0.3">
      <c r="A62" s="137"/>
      <c r="B62" s="138"/>
      <c r="C62" s="295" t="s">
        <v>128</v>
      </c>
      <c r="D62" s="296"/>
      <c r="E62" s="296"/>
      <c r="F62" s="296"/>
      <c r="G62" s="297"/>
      <c r="H62" s="222">
        <v>14</v>
      </c>
      <c r="I62" s="301">
        <v>42247</v>
      </c>
      <c r="J62" s="222">
        <v>25</v>
      </c>
      <c r="K62" s="223">
        <f>L62+O62</f>
        <v>124000</v>
      </c>
      <c r="L62" s="224">
        <v>42559.274494040277</v>
      </c>
      <c r="M62" s="224"/>
      <c r="N62" s="224"/>
      <c r="O62" s="224">
        <v>81440.725505959723</v>
      </c>
      <c r="P62" s="224"/>
      <c r="Q62" s="229"/>
      <c r="R62" s="224">
        <v>81440.725505959723</v>
      </c>
      <c r="S62" s="227">
        <v>14116.278579158658</v>
      </c>
      <c r="T62" s="228">
        <f>R62-S62</f>
        <v>67324.446926801058</v>
      </c>
      <c r="U62" s="223">
        <f>V62+Y62</f>
        <v>124000</v>
      </c>
      <c r="V62" s="223">
        <v>42559.274494040277</v>
      </c>
      <c r="W62" s="224"/>
      <c r="X62" s="224"/>
      <c r="Y62" s="224">
        <v>81440.725505959723</v>
      </c>
      <c r="Z62" s="224"/>
      <c r="AA62" s="229"/>
      <c r="AB62" s="224">
        <v>81440.725505959723</v>
      </c>
      <c r="AC62" s="227">
        <v>3257.6027490366132</v>
      </c>
      <c r="AD62" s="230">
        <f>+AB62-AC62</f>
        <v>78183.122756923112</v>
      </c>
      <c r="AE62" s="223">
        <f>AF62+AI62</f>
        <v>124000</v>
      </c>
      <c r="AF62" s="223">
        <v>42559.274494040277</v>
      </c>
      <c r="AG62" s="224"/>
      <c r="AH62" s="224"/>
      <c r="AI62" s="224">
        <v>81440.725505959723</v>
      </c>
      <c r="AJ62" s="224"/>
      <c r="AK62" s="229"/>
      <c r="AL62" s="224">
        <v>81440.725505959723</v>
      </c>
      <c r="AM62" s="227">
        <f>+AC62+S62</f>
        <v>17373.881328195272</v>
      </c>
      <c r="AN62" s="230">
        <f>+AL62-AM62</f>
        <v>64066.844177764448</v>
      </c>
      <c r="AO62" s="149"/>
      <c r="AP62" s="230">
        <f>+AN62-AO62</f>
        <v>64066.844177764448</v>
      </c>
      <c r="AQ62" s="191"/>
      <c r="AR62" s="191"/>
      <c r="AS62" s="191"/>
      <c r="AT62" s="191"/>
      <c r="AU62" s="191"/>
      <c r="AV62" s="191"/>
      <c r="AW62" s="191"/>
      <c r="AX62" s="190"/>
      <c r="AY62" s="191"/>
      <c r="AZ62" s="191"/>
      <c r="BA62" s="191"/>
      <c r="BB62" s="191"/>
      <c r="BC62" s="191"/>
      <c r="BD62" s="192"/>
      <c r="BE62" s="206"/>
      <c r="BF62" s="191"/>
      <c r="BG62" s="191"/>
      <c r="BH62" s="191"/>
      <c r="BI62" s="191"/>
      <c r="BJ62" s="191"/>
      <c r="BK62" s="191"/>
      <c r="BL62" s="191"/>
      <c r="BM62" s="190"/>
      <c r="BN62" s="191"/>
      <c r="BO62" s="191"/>
      <c r="BP62" s="191"/>
      <c r="BQ62" s="191"/>
      <c r="BR62" s="191"/>
      <c r="BS62" s="193"/>
      <c r="BT62" s="194"/>
    </row>
    <row r="63" spans="1:72" s="156" customFormat="1" ht="12.75" customHeight="1" outlineLevel="1" x14ac:dyDescent="0.3">
      <c r="A63" s="137"/>
      <c r="B63" s="138"/>
      <c r="C63" s="295"/>
      <c r="D63" s="296"/>
      <c r="E63" s="296"/>
      <c r="F63" s="296"/>
      <c r="G63" s="297"/>
      <c r="H63" s="199"/>
      <c r="I63" s="285"/>
      <c r="J63" s="200"/>
      <c r="K63" s="201"/>
      <c r="L63" s="202"/>
      <c r="M63" s="202"/>
      <c r="N63" s="202"/>
      <c r="O63" s="202">
        <f>K63-L63</f>
        <v>0</v>
      </c>
      <c r="P63" s="202"/>
      <c r="Q63" s="203"/>
      <c r="R63" s="202"/>
      <c r="S63" s="204"/>
      <c r="T63" s="292"/>
      <c r="U63" s="201"/>
      <c r="V63" s="202"/>
      <c r="W63" s="202"/>
      <c r="X63" s="202"/>
      <c r="Y63" s="202"/>
      <c r="Z63" s="202"/>
      <c r="AA63" s="203"/>
      <c r="AB63" s="202"/>
      <c r="AC63" s="204"/>
      <c r="AD63" s="205"/>
      <c r="AE63" s="201"/>
      <c r="AF63" s="202"/>
      <c r="AG63" s="202"/>
      <c r="AH63" s="202"/>
      <c r="AI63" s="202"/>
      <c r="AJ63" s="202"/>
      <c r="AK63" s="203"/>
      <c r="AL63" s="202"/>
      <c r="AM63" s="204"/>
      <c r="AN63" s="205"/>
      <c r="AO63" s="149"/>
      <c r="AP63" s="206"/>
      <c r="AQ63" s="191"/>
      <c r="AR63" s="191"/>
      <c r="AS63" s="191"/>
      <c r="AT63" s="191"/>
      <c r="AU63" s="191"/>
      <c r="AV63" s="191"/>
      <c r="AW63" s="191"/>
      <c r="AX63" s="190"/>
      <c r="AY63" s="191"/>
      <c r="AZ63" s="191"/>
      <c r="BA63" s="191"/>
      <c r="BB63" s="191"/>
      <c r="BC63" s="191"/>
      <c r="BD63" s="192"/>
      <c r="BE63" s="206"/>
      <c r="BF63" s="191"/>
      <c r="BG63" s="191"/>
      <c r="BH63" s="191"/>
      <c r="BI63" s="191"/>
      <c r="BJ63" s="191"/>
      <c r="BK63" s="191"/>
      <c r="BL63" s="191"/>
      <c r="BM63" s="190"/>
      <c r="BN63" s="191"/>
      <c r="BO63" s="191"/>
      <c r="BP63" s="191"/>
      <c r="BQ63" s="191"/>
      <c r="BR63" s="191"/>
      <c r="BS63" s="193"/>
      <c r="BT63" s="194"/>
    </row>
    <row r="64" spans="1:72" s="156" customFormat="1" ht="24.75" customHeight="1" outlineLevel="1" x14ac:dyDescent="0.3">
      <c r="A64" s="137"/>
      <c r="B64" s="138"/>
      <c r="C64" s="298" t="s">
        <v>129</v>
      </c>
      <c r="D64" s="299"/>
      <c r="E64" s="299"/>
      <c r="F64" s="299"/>
      <c r="G64" s="300"/>
      <c r="H64" s="199"/>
      <c r="I64" s="285"/>
      <c r="J64" s="200"/>
      <c r="K64" s="201"/>
      <c r="L64" s="202"/>
      <c r="M64" s="202"/>
      <c r="N64" s="202"/>
      <c r="O64" s="202">
        <f>K64-L64</f>
        <v>0</v>
      </c>
      <c r="P64" s="202"/>
      <c r="Q64" s="203"/>
      <c r="R64" s="202"/>
      <c r="S64" s="204"/>
      <c r="T64" s="292"/>
      <c r="U64" s="201"/>
      <c r="V64" s="202"/>
      <c r="W64" s="202"/>
      <c r="X64" s="202"/>
      <c r="Y64" s="202"/>
      <c r="Z64" s="202"/>
      <c r="AA64" s="203"/>
      <c r="AB64" s="202"/>
      <c r="AC64" s="204"/>
      <c r="AD64" s="205"/>
      <c r="AE64" s="201"/>
      <c r="AF64" s="202"/>
      <c r="AG64" s="202"/>
      <c r="AH64" s="202"/>
      <c r="AI64" s="202"/>
      <c r="AJ64" s="202"/>
      <c r="AK64" s="203"/>
      <c r="AL64" s="202"/>
      <c r="AM64" s="204"/>
      <c r="AN64" s="205"/>
      <c r="AO64" s="149"/>
      <c r="AP64" s="206"/>
      <c r="AQ64" s="191"/>
      <c r="AR64" s="191"/>
      <c r="AS64" s="191"/>
      <c r="AT64" s="191"/>
      <c r="AU64" s="191"/>
      <c r="AV64" s="191"/>
      <c r="AW64" s="191"/>
      <c r="AX64" s="190"/>
      <c r="AY64" s="191"/>
      <c r="AZ64" s="191"/>
      <c r="BA64" s="191"/>
      <c r="BB64" s="191"/>
      <c r="BC64" s="191"/>
      <c r="BD64" s="192"/>
      <c r="BE64" s="206"/>
      <c r="BF64" s="191"/>
      <c r="BG64" s="191"/>
      <c r="BH64" s="191"/>
      <c r="BI64" s="191"/>
      <c r="BJ64" s="191"/>
      <c r="BK64" s="191"/>
      <c r="BL64" s="191"/>
      <c r="BM64" s="190"/>
      <c r="BN64" s="191"/>
      <c r="BO64" s="191"/>
      <c r="BP64" s="191"/>
      <c r="BQ64" s="191"/>
      <c r="BR64" s="191"/>
      <c r="BS64" s="193"/>
      <c r="BT64" s="194"/>
    </row>
    <row r="65" spans="1:72" s="156" customFormat="1" ht="12.75" customHeight="1" outlineLevel="1" x14ac:dyDescent="0.3">
      <c r="A65" s="137"/>
      <c r="B65" s="138"/>
      <c r="C65" s="295"/>
      <c r="D65" s="296"/>
      <c r="E65" s="296"/>
      <c r="F65" s="296"/>
      <c r="G65" s="297"/>
      <c r="H65" s="199"/>
      <c r="I65" s="285"/>
      <c r="J65" s="200"/>
      <c r="K65" s="201"/>
      <c r="L65" s="202"/>
      <c r="M65" s="202"/>
      <c r="N65" s="202"/>
      <c r="O65" s="202">
        <f>K65-L65</f>
        <v>0</v>
      </c>
      <c r="P65" s="202"/>
      <c r="Q65" s="203"/>
      <c r="R65" s="202"/>
      <c r="S65" s="204"/>
      <c r="T65" s="292"/>
      <c r="U65" s="201"/>
      <c r="V65" s="202"/>
      <c r="W65" s="202"/>
      <c r="X65" s="202"/>
      <c r="Y65" s="202"/>
      <c r="Z65" s="202"/>
      <c r="AA65" s="203"/>
      <c r="AB65" s="202"/>
      <c r="AC65" s="204"/>
      <c r="AD65" s="205"/>
      <c r="AE65" s="201"/>
      <c r="AF65" s="202"/>
      <c r="AG65" s="202"/>
      <c r="AH65" s="202"/>
      <c r="AI65" s="202"/>
      <c r="AJ65" s="202"/>
      <c r="AK65" s="203"/>
      <c r="AL65" s="202"/>
      <c r="AM65" s="204"/>
      <c r="AN65" s="205"/>
      <c r="AO65" s="149"/>
      <c r="AP65" s="206"/>
      <c r="AQ65" s="191"/>
      <c r="AR65" s="191"/>
      <c r="AS65" s="191"/>
      <c r="AT65" s="191"/>
      <c r="AU65" s="191"/>
      <c r="AV65" s="191"/>
      <c r="AW65" s="191"/>
      <c r="AX65" s="190"/>
      <c r="AY65" s="191"/>
      <c r="AZ65" s="191"/>
      <c r="BA65" s="191"/>
      <c r="BB65" s="191"/>
      <c r="BC65" s="191"/>
      <c r="BD65" s="192"/>
      <c r="BE65" s="206"/>
      <c r="BF65" s="191"/>
      <c r="BG65" s="191"/>
      <c r="BH65" s="191"/>
      <c r="BI65" s="191"/>
      <c r="BJ65" s="191"/>
      <c r="BK65" s="191"/>
      <c r="BL65" s="191"/>
      <c r="BM65" s="190"/>
      <c r="BN65" s="191"/>
      <c r="BO65" s="191"/>
      <c r="BP65" s="191"/>
      <c r="BQ65" s="191"/>
      <c r="BR65" s="191"/>
      <c r="BS65" s="193"/>
      <c r="BT65" s="194"/>
    </row>
    <row r="66" spans="1:72" s="156" customFormat="1" ht="12.75" customHeight="1" outlineLevel="1" x14ac:dyDescent="0.3">
      <c r="A66" s="137"/>
      <c r="B66" s="138"/>
      <c r="C66" s="295"/>
      <c r="D66" s="296"/>
      <c r="E66" s="296"/>
      <c r="F66" s="296"/>
      <c r="G66" s="297"/>
      <c r="H66" s="199"/>
      <c r="I66" s="285"/>
      <c r="J66" s="200"/>
      <c r="K66" s="201"/>
      <c r="L66" s="202"/>
      <c r="M66" s="202"/>
      <c r="N66" s="202"/>
      <c r="O66" s="202">
        <f>K66-L66</f>
        <v>0</v>
      </c>
      <c r="P66" s="202"/>
      <c r="Q66" s="203"/>
      <c r="R66" s="202"/>
      <c r="S66" s="204"/>
      <c r="T66" s="292"/>
      <c r="U66" s="201"/>
      <c r="V66" s="202"/>
      <c r="W66" s="202"/>
      <c r="X66" s="202"/>
      <c r="Y66" s="202"/>
      <c r="Z66" s="202"/>
      <c r="AA66" s="203"/>
      <c r="AB66" s="202"/>
      <c r="AC66" s="204"/>
      <c r="AD66" s="205"/>
      <c r="AE66" s="201"/>
      <c r="AF66" s="202"/>
      <c r="AG66" s="202"/>
      <c r="AH66" s="202"/>
      <c r="AI66" s="202"/>
      <c r="AJ66" s="202"/>
      <c r="AK66" s="203"/>
      <c r="AL66" s="202"/>
      <c r="AM66" s="204"/>
      <c r="AN66" s="205"/>
      <c r="AO66" s="149"/>
      <c r="AP66" s="206"/>
      <c r="AQ66" s="191"/>
      <c r="AR66" s="191"/>
      <c r="AS66" s="191"/>
      <c r="AT66" s="191"/>
      <c r="AU66" s="191"/>
      <c r="AV66" s="191"/>
      <c r="AW66" s="191"/>
      <c r="AX66" s="190"/>
      <c r="AY66" s="191"/>
      <c r="AZ66" s="191"/>
      <c r="BA66" s="191"/>
      <c r="BB66" s="191"/>
      <c r="BC66" s="191"/>
      <c r="BD66" s="192"/>
      <c r="BE66" s="206"/>
      <c r="BF66" s="191"/>
      <c r="BG66" s="191"/>
      <c r="BH66" s="191"/>
      <c r="BI66" s="191"/>
      <c r="BJ66" s="191"/>
      <c r="BK66" s="191"/>
      <c r="BL66" s="191"/>
      <c r="BM66" s="190"/>
      <c r="BN66" s="191"/>
      <c r="BO66" s="191"/>
      <c r="BP66" s="191"/>
      <c r="BQ66" s="191"/>
      <c r="BR66" s="191"/>
      <c r="BS66" s="193"/>
      <c r="BT66" s="194"/>
    </row>
    <row r="67" spans="1:72" s="156" customFormat="1" ht="24.75" customHeight="1" outlineLevel="1" x14ac:dyDescent="0.3">
      <c r="A67" s="137"/>
      <c r="B67" s="138"/>
      <c r="C67" s="298" t="s">
        <v>130</v>
      </c>
      <c r="D67" s="299"/>
      <c r="E67" s="299"/>
      <c r="F67" s="299"/>
      <c r="G67" s="300"/>
      <c r="H67" s="199"/>
      <c r="I67" s="285"/>
      <c r="J67" s="200"/>
      <c r="K67" s="286">
        <f>SUM(K68:K70)</f>
        <v>270000</v>
      </c>
      <c r="L67" s="286">
        <f t="shared" ref="L67:AK67" si="18">SUM(L68:L70)</f>
        <v>92669.388011216724</v>
      </c>
      <c r="M67" s="286">
        <f t="shared" si="18"/>
        <v>0</v>
      </c>
      <c r="N67" s="286">
        <f t="shared" si="18"/>
        <v>0</v>
      </c>
      <c r="O67" s="286">
        <f t="shared" si="18"/>
        <v>177330.61198878329</v>
      </c>
      <c r="P67" s="286">
        <f t="shared" si="18"/>
        <v>0</v>
      </c>
      <c r="Q67" s="286">
        <f t="shared" si="18"/>
        <v>0</v>
      </c>
      <c r="R67" s="286">
        <f t="shared" si="18"/>
        <v>177330.61198878329</v>
      </c>
      <c r="S67" s="286">
        <f t="shared" si="18"/>
        <v>25588.465784358334</v>
      </c>
      <c r="T67" s="287">
        <f>SUM(T68:T70)</f>
        <v>151742.14620442496</v>
      </c>
      <c r="U67" s="286">
        <f t="shared" si="18"/>
        <v>270000</v>
      </c>
      <c r="V67" s="286">
        <f t="shared" si="18"/>
        <v>92669.388011216724</v>
      </c>
      <c r="W67" s="286">
        <f t="shared" si="18"/>
        <v>0</v>
      </c>
      <c r="X67" s="286">
        <f t="shared" si="18"/>
        <v>0</v>
      </c>
      <c r="Y67" s="286">
        <f t="shared" si="18"/>
        <v>177330.61198878329</v>
      </c>
      <c r="Z67" s="286">
        <f t="shared" si="18"/>
        <v>0</v>
      </c>
      <c r="AA67" s="286">
        <f t="shared" si="18"/>
        <v>0</v>
      </c>
      <c r="AB67" s="286">
        <f t="shared" si="18"/>
        <v>177330.61198878329</v>
      </c>
      <c r="AC67" s="286">
        <f t="shared" si="18"/>
        <v>5905.0305656211549</v>
      </c>
      <c r="AD67" s="286">
        <f t="shared" si="18"/>
        <v>171425.58142316213</v>
      </c>
      <c r="AE67" s="286">
        <f>SUM(AE68:AE70)</f>
        <v>270000</v>
      </c>
      <c r="AF67" s="286">
        <f>SUM(AF68:AF70)</f>
        <v>92669.388011216724</v>
      </c>
      <c r="AG67" s="286">
        <f t="shared" si="18"/>
        <v>0</v>
      </c>
      <c r="AH67" s="286">
        <f t="shared" si="18"/>
        <v>0</v>
      </c>
      <c r="AI67" s="286">
        <f>SUM(AI68:AI70)</f>
        <v>177330.61198878329</v>
      </c>
      <c r="AJ67" s="286">
        <f t="shared" si="18"/>
        <v>0</v>
      </c>
      <c r="AK67" s="286">
        <f t="shared" si="18"/>
        <v>0</v>
      </c>
      <c r="AL67" s="286">
        <f>SUM(AL68:AL70)</f>
        <v>177330.61198878329</v>
      </c>
      <c r="AM67" s="286">
        <f>SUM(AM68:AM70)</f>
        <v>31493.49634997949</v>
      </c>
      <c r="AN67" s="286">
        <f>SUM(AN68:AN69)</f>
        <v>145837.11563880381</v>
      </c>
      <c r="AO67" s="201"/>
      <c r="AP67" s="286">
        <f t="shared" ref="AP67" si="19">SUM(AP68:AP69)</f>
        <v>145837.11563880381</v>
      </c>
      <c r="AQ67" s="191"/>
      <c r="AR67" s="191"/>
      <c r="AS67" s="191"/>
      <c r="AT67" s="191"/>
      <c r="AU67" s="191"/>
      <c r="AV67" s="191"/>
      <c r="AW67" s="191"/>
      <c r="AX67" s="190"/>
      <c r="AY67" s="191"/>
      <c r="AZ67" s="191"/>
      <c r="BA67" s="191"/>
      <c r="BB67" s="191"/>
      <c r="BC67" s="191"/>
      <c r="BD67" s="192"/>
      <c r="BE67" s="206"/>
      <c r="BF67" s="191"/>
      <c r="BG67" s="191"/>
      <c r="BH67" s="191"/>
      <c r="BI67" s="191"/>
      <c r="BJ67" s="191"/>
      <c r="BK67" s="191"/>
      <c r="BL67" s="191"/>
      <c r="BM67" s="190"/>
      <c r="BN67" s="191"/>
      <c r="BO67" s="191"/>
      <c r="BP67" s="191"/>
      <c r="BQ67" s="191"/>
      <c r="BR67" s="191"/>
      <c r="BS67" s="193"/>
      <c r="BT67" s="194"/>
    </row>
    <row r="68" spans="1:72" s="156" customFormat="1" ht="12.75" customHeight="1" outlineLevel="1" x14ac:dyDescent="0.3">
      <c r="A68" s="137"/>
      <c r="B68" s="138"/>
      <c r="C68" s="295" t="s">
        <v>131</v>
      </c>
      <c r="D68" s="296"/>
      <c r="E68" s="296"/>
      <c r="F68" s="296"/>
      <c r="G68" s="297"/>
      <c r="H68" s="222">
        <v>19</v>
      </c>
      <c r="I68" s="237">
        <v>42247</v>
      </c>
      <c r="J68" s="222">
        <v>30</v>
      </c>
      <c r="K68" s="223">
        <f>L68+O68</f>
        <v>145000</v>
      </c>
      <c r="L68" s="224">
        <v>49766.893561579353</v>
      </c>
      <c r="M68" s="224"/>
      <c r="N68" s="224"/>
      <c r="O68" s="224">
        <v>95233.106438420655</v>
      </c>
      <c r="P68" s="224"/>
      <c r="Q68" s="229"/>
      <c r="R68" s="224">
        <v>95233.106438420655</v>
      </c>
      <c r="S68" s="227">
        <v>13741.966496252555</v>
      </c>
      <c r="T68" s="228">
        <f>R68-S68</f>
        <v>81491.139942168098</v>
      </c>
      <c r="U68" s="223">
        <f>V68+Y68</f>
        <v>145000</v>
      </c>
      <c r="V68" s="223">
        <v>49766.893561579353</v>
      </c>
      <c r="W68" s="224"/>
      <c r="X68" s="224"/>
      <c r="Y68" s="224">
        <v>95233.106438420655</v>
      </c>
      <c r="Z68" s="224"/>
      <c r="AA68" s="229"/>
      <c r="AB68" s="224">
        <v>95233.106438420655</v>
      </c>
      <c r="AC68" s="227">
        <v>3171.2230375967433</v>
      </c>
      <c r="AD68" s="230">
        <f>+AB68-AC68</f>
        <v>92061.883400823906</v>
      </c>
      <c r="AE68" s="223">
        <f>AF68+AI68</f>
        <v>145000</v>
      </c>
      <c r="AF68" s="223">
        <v>49766.893561579353</v>
      </c>
      <c r="AG68" s="224"/>
      <c r="AH68" s="224"/>
      <c r="AI68" s="224">
        <v>95233.106438420655</v>
      </c>
      <c r="AJ68" s="224"/>
      <c r="AK68" s="229"/>
      <c r="AL68" s="224">
        <v>95233.106438420655</v>
      </c>
      <c r="AM68" s="227">
        <f>+AC68+S68</f>
        <v>16913.189533849298</v>
      </c>
      <c r="AN68" s="230">
        <f>+AL68-AM68</f>
        <v>78319.91690457135</v>
      </c>
      <c r="AO68" s="149"/>
      <c r="AP68" s="230">
        <f>+AN68-AO68</f>
        <v>78319.91690457135</v>
      </c>
      <c r="AQ68" s="191"/>
      <c r="AR68" s="191"/>
      <c r="AS68" s="191"/>
      <c r="AT68" s="191"/>
      <c r="AU68" s="191"/>
      <c r="AV68" s="191"/>
      <c r="AW68" s="191"/>
      <c r="AX68" s="190"/>
      <c r="AY68" s="191"/>
      <c r="AZ68" s="191"/>
      <c r="BA68" s="191"/>
      <c r="BB68" s="191"/>
      <c r="BC68" s="191"/>
      <c r="BD68" s="192"/>
      <c r="BE68" s="206"/>
      <c r="BF68" s="191"/>
      <c r="BG68" s="191"/>
      <c r="BH68" s="191"/>
      <c r="BI68" s="191"/>
      <c r="BJ68" s="191"/>
      <c r="BK68" s="191"/>
      <c r="BL68" s="191"/>
      <c r="BM68" s="190"/>
      <c r="BN68" s="191"/>
      <c r="BO68" s="191"/>
      <c r="BP68" s="191"/>
      <c r="BQ68" s="191"/>
      <c r="BR68" s="191"/>
      <c r="BS68" s="193"/>
      <c r="BT68" s="194"/>
    </row>
    <row r="69" spans="1:72" s="156" customFormat="1" ht="12.75" customHeight="1" outlineLevel="1" x14ac:dyDescent="0.3">
      <c r="A69" s="137"/>
      <c r="B69" s="138"/>
      <c r="C69" s="295" t="s">
        <v>132</v>
      </c>
      <c r="D69" s="296"/>
      <c r="E69" s="296"/>
      <c r="F69" s="296"/>
      <c r="G69" s="297"/>
      <c r="H69" s="222">
        <v>20</v>
      </c>
      <c r="I69" s="237">
        <v>42247</v>
      </c>
      <c r="J69" s="222">
        <v>30</v>
      </c>
      <c r="K69" s="223">
        <f>L69+O69</f>
        <v>125000</v>
      </c>
      <c r="L69" s="224">
        <v>42902.494449637372</v>
      </c>
      <c r="M69" s="224"/>
      <c r="N69" s="224"/>
      <c r="O69" s="224">
        <v>82097.505550362635</v>
      </c>
      <c r="P69" s="224"/>
      <c r="Q69" s="229"/>
      <c r="R69" s="224">
        <v>82097.505550362635</v>
      </c>
      <c r="S69" s="227">
        <v>11846.499288105781</v>
      </c>
      <c r="T69" s="228">
        <f>R69-S69</f>
        <v>70251.006262256851</v>
      </c>
      <c r="U69" s="223">
        <f>V69+Y69</f>
        <v>125000</v>
      </c>
      <c r="V69" s="223">
        <v>42902.494449637372</v>
      </c>
      <c r="W69" s="224"/>
      <c r="X69" s="224"/>
      <c r="Y69" s="224">
        <v>82097.505550362635</v>
      </c>
      <c r="Z69" s="224"/>
      <c r="AA69" s="229"/>
      <c r="AB69" s="224">
        <v>82097.505550362635</v>
      </c>
      <c r="AC69" s="227">
        <v>2733.8075280244111</v>
      </c>
      <c r="AD69" s="230">
        <f>+AB69-AC69</f>
        <v>79363.698022338227</v>
      </c>
      <c r="AE69" s="223">
        <f>AF69+AI69</f>
        <v>125000</v>
      </c>
      <c r="AF69" s="223">
        <v>42902.494449637372</v>
      </c>
      <c r="AG69" s="224"/>
      <c r="AH69" s="224"/>
      <c r="AI69" s="224">
        <v>82097.505550362635</v>
      </c>
      <c r="AJ69" s="224"/>
      <c r="AK69" s="229"/>
      <c r="AL69" s="224">
        <v>82097.505550362635</v>
      </c>
      <c r="AM69" s="227">
        <f>+AC69+S69</f>
        <v>14580.306816130193</v>
      </c>
      <c r="AN69" s="230">
        <f>+AL69-AM69</f>
        <v>67517.198734232443</v>
      </c>
      <c r="AO69" s="149"/>
      <c r="AP69" s="230">
        <f>+AN69-AO69</f>
        <v>67517.198734232443</v>
      </c>
      <c r="AQ69" s="191"/>
      <c r="AR69" s="191"/>
      <c r="AS69" s="191"/>
      <c r="AT69" s="191"/>
      <c r="AU69" s="191"/>
      <c r="AV69" s="191"/>
      <c r="AW69" s="191"/>
      <c r="AX69" s="190"/>
      <c r="AY69" s="191"/>
      <c r="AZ69" s="191"/>
      <c r="BA69" s="191"/>
      <c r="BB69" s="191"/>
      <c r="BC69" s="191"/>
      <c r="BD69" s="192"/>
      <c r="BE69" s="206"/>
      <c r="BF69" s="191"/>
      <c r="BG69" s="191"/>
      <c r="BH69" s="191"/>
      <c r="BI69" s="191"/>
      <c r="BJ69" s="191"/>
      <c r="BK69" s="191"/>
      <c r="BL69" s="191"/>
      <c r="BM69" s="190"/>
      <c r="BN69" s="191"/>
      <c r="BO69" s="191"/>
      <c r="BP69" s="191"/>
      <c r="BQ69" s="191"/>
      <c r="BR69" s="191"/>
      <c r="BS69" s="193"/>
      <c r="BT69" s="194"/>
    </row>
    <row r="70" spans="1:72" s="156" customFormat="1" ht="12.75" customHeight="1" outlineLevel="1" x14ac:dyDescent="0.3">
      <c r="A70" s="137"/>
      <c r="B70" s="138"/>
      <c r="C70" s="295"/>
      <c r="D70" s="296"/>
      <c r="E70" s="296"/>
      <c r="F70" s="296"/>
      <c r="G70" s="297"/>
      <c r="H70" s="222"/>
      <c r="I70" s="237"/>
      <c r="J70" s="222"/>
      <c r="K70" s="302"/>
      <c r="L70" s="202"/>
      <c r="M70" s="202"/>
      <c r="N70" s="202"/>
      <c r="O70" s="202">
        <f t="shared" ref="O70:O76" si="20">K70-L70</f>
        <v>0</v>
      </c>
      <c r="P70" s="202"/>
      <c r="Q70" s="203"/>
      <c r="R70" s="202"/>
      <c r="S70" s="204"/>
      <c r="T70" s="292"/>
      <c r="U70" s="201"/>
      <c r="V70" s="202"/>
      <c r="W70" s="202"/>
      <c r="X70" s="202"/>
      <c r="Y70" s="202"/>
      <c r="Z70" s="202"/>
      <c r="AA70" s="203"/>
      <c r="AB70" s="202"/>
      <c r="AC70" s="204"/>
      <c r="AD70" s="205"/>
      <c r="AE70" s="201"/>
      <c r="AF70" s="202"/>
      <c r="AG70" s="202"/>
      <c r="AH70" s="202"/>
      <c r="AI70" s="202"/>
      <c r="AJ70" s="202"/>
      <c r="AK70" s="203"/>
      <c r="AL70" s="202"/>
      <c r="AM70" s="204"/>
      <c r="AN70" s="205"/>
      <c r="AO70" s="149"/>
      <c r="AP70" s="206"/>
      <c r="AQ70" s="191"/>
      <c r="AR70" s="191"/>
      <c r="AS70" s="191"/>
      <c r="AT70" s="191"/>
      <c r="AU70" s="191"/>
      <c r="AV70" s="191"/>
      <c r="AW70" s="191"/>
      <c r="AX70" s="190"/>
      <c r="AY70" s="191"/>
      <c r="AZ70" s="191"/>
      <c r="BA70" s="191"/>
      <c r="BB70" s="191"/>
      <c r="BC70" s="191"/>
      <c r="BD70" s="192"/>
      <c r="BE70" s="206"/>
      <c r="BF70" s="191"/>
      <c r="BG70" s="191"/>
      <c r="BH70" s="191"/>
      <c r="BI70" s="191"/>
      <c r="BJ70" s="191"/>
      <c r="BK70" s="191"/>
      <c r="BL70" s="191"/>
      <c r="BM70" s="190"/>
      <c r="BN70" s="191"/>
      <c r="BO70" s="191"/>
      <c r="BP70" s="191"/>
      <c r="BQ70" s="191"/>
      <c r="BR70" s="191"/>
      <c r="BS70" s="193"/>
      <c r="BT70" s="194"/>
    </row>
    <row r="71" spans="1:72" s="156" customFormat="1" ht="24.75" customHeight="1" outlineLevel="1" x14ac:dyDescent="0.3">
      <c r="A71" s="137"/>
      <c r="B71" s="177"/>
      <c r="C71" s="303" t="s">
        <v>133</v>
      </c>
      <c r="D71" s="304"/>
      <c r="E71" s="304"/>
      <c r="F71" s="304"/>
      <c r="G71" s="305"/>
      <c r="H71" s="199"/>
      <c r="I71" s="285"/>
      <c r="J71" s="200"/>
      <c r="K71" s="201"/>
      <c r="L71" s="202"/>
      <c r="M71" s="202"/>
      <c r="N71" s="202"/>
      <c r="O71" s="202">
        <f t="shared" si="20"/>
        <v>0</v>
      </c>
      <c r="P71" s="202"/>
      <c r="Q71" s="203"/>
      <c r="R71" s="202"/>
      <c r="S71" s="204"/>
      <c r="T71" s="292"/>
      <c r="U71" s="201"/>
      <c r="V71" s="202"/>
      <c r="W71" s="202"/>
      <c r="X71" s="202"/>
      <c r="Y71" s="202"/>
      <c r="Z71" s="202"/>
      <c r="AA71" s="203"/>
      <c r="AB71" s="202"/>
      <c r="AC71" s="204"/>
      <c r="AD71" s="205"/>
      <c r="AE71" s="201"/>
      <c r="AF71" s="202"/>
      <c r="AG71" s="202"/>
      <c r="AH71" s="202"/>
      <c r="AI71" s="202"/>
      <c r="AJ71" s="202"/>
      <c r="AK71" s="203"/>
      <c r="AL71" s="202"/>
      <c r="AM71" s="204"/>
      <c r="AN71" s="205"/>
      <c r="AO71" s="149"/>
      <c r="AP71" s="206"/>
      <c r="AQ71" s="191"/>
      <c r="AR71" s="191"/>
      <c r="AS71" s="191"/>
      <c r="AT71" s="191"/>
      <c r="AU71" s="191"/>
      <c r="AV71" s="191"/>
      <c r="AW71" s="191"/>
      <c r="AX71" s="190"/>
      <c r="AY71" s="191"/>
      <c r="AZ71" s="191"/>
      <c r="BA71" s="191"/>
      <c r="BB71" s="191"/>
      <c r="BC71" s="191"/>
      <c r="BD71" s="192"/>
      <c r="BE71" s="206"/>
      <c r="BF71" s="191"/>
      <c r="BG71" s="191"/>
      <c r="BH71" s="191"/>
      <c r="BI71" s="191"/>
      <c r="BJ71" s="191"/>
      <c r="BK71" s="191"/>
      <c r="BL71" s="191"/>
      <c r="BM71" s="190"/>
      <c r="BN71" s="191"/>
      <c r="BO71" s="191"/>
      <c r="BP71" s="191"/>
      <c r="BQ71" s="191"/>
      <c r="BR71" s="191"/>
      <c r="BS71" s="193"/>
      <c r="BT71" s="194"/>
    </row>
    <row r="72" spans="1:72" s="156" customFormat="1" ht="12.75" customHeight="1" outlineLevel="1" x14ac:dyDescent="0.3">
      <c r="A72" s="137"/>
      <c r="B72" s="177"/>
      <c r="C72" s="289"/>
      <c r="D72" s="290"/>
      <c r="E72" s="290"/>
      <c r="F72" s="290"/>
      <c r="G72" s="291"/>
      <c r="H72" s="199"/>
      <c r="I72" s="285"/>
      <c r="J72" s="200"/>
      <c r="K72" s="201"/>
      <c r="L72" s="202"/>
      <c r="M72" s="202"/>
      <c r="N72" s="202"/>
      <c r="O72" s="202">
        <f t="shared" si="20"/>
        <v>0</v>
      </c>
      <c r="P72" s="202"/>
      <c r="Q72" s="203"/>
      <c r="R72" s="202"/>
      <c r="S72" s="204"/>
      <c r="T72" s="292"/>
      <c r="U72" s="201"/>
      <c r="V72" s="202"/>
      <c r="W72" s="202"/>
      <c r="X72" s="202"/>
      <c r="Y72" s="202"/>
      <c r="Z72" s="202"/>
      <c r="AA72" s="203"/>
      <c r="AB72" s="202"/>
      <c r="AC72" s="204"/>
      <c r="AD72" s="205"/>
      <c r="AE72" s="201"/>
      <c r="AF72" s="202"/>
      <c r="AG72" s="202"/>
      <c r="AH72" s="202"/>
      <c r="AI72" s="202"/>
      <c r="AJ72" s="202"/>
      <c r="AK72" s="203"/>
      <c r="AL72" s="202"/>
      <c r="AM72" s="204"/>
      <c r="AN72" s="205"/>
      <c r="AO72" s="149"/>
      <c r="AP72" s="206"/>
      <c r="AQ72" s="191"/>
      <c r="AR72" s="191"/>
      <c r="AS72" s="191"/>
      <c r="AT72" s="191"/>
      <c r="AU72" s="191"/>
      <c r="AV72" s="191"/>
      <c r="AW72" s="191"/>
      <c r="AX72" s="190"/>
      <c r="AY72" s="191"/>
      <c r="AZ72" s="191"/>
      <c r="BA72" s="191"/>
      <c r="BB72" s="191"/>
      <c r="BC72" s="191"/>
      <c r="BD72" s="192"/>
      <c r="BE72" s="206"/>
      <c r="BF72" s="191"/>
      <c r="BG72" s="191"/>
      <c r="BH72" s="191"/>
      <c r="BI72" s="191"/>
      <c r="BJ72" s="191"/>
      <c r="BK72" s="191"/>
      <c r="BL72" s="191"/>
      <c r="BM72" s="190"/>
      <c r="BN72" s="191"/>
      <c r="BO72" s="191"/>
      <c r="BP72" s="191"/>
      <c r="BQ72" s="191"/>
      <c r="BR72" s="191"/>
      <c r="BS72" s="193"/>
      <c r="BT72" s="194"/>
    </row>
    <row r="73" spans="1:72" s="156" customFormat="1" ht="12.75" customHeight="1" outlineLevel="1" x14ac:dyDescent="0.3">
      <c r="A73" s="137"/>
      <c r="B73" s="177"/>
      <c r="C73" s="289"/>
      <c r="D73" s="290"/>
      <c r="E73" s="290"/>
      <c r="F73" s="290"/>
      <c r="G73" s="291"/>
      <c r="H73" s="199"/>
      <c r="I73" s="285"/>
      <c r="J73" s="200"/>
      <c r="K73" s="201"/>
      <c r="L73" s="202"/>
      <c r="M73" s="202"/>
      <c r="N73" s="202"/>
      <c r="O73" s="202">
        <f t="shared" si="20"/>
        <v>0</v>
      </c>
      <c r="P73" s="202"/>
      <c r="Q73" s="203"/>
      <c r="R73" s="202"/>
      <c r="S73" s="204"/>
      <c r="T73" s="292"/>
      <c r="U73" s="201"/>
      <c r="V73" s="202"/>
      <c r="W73" s="202"/>
      <c r="X73" s="202"/>
      <c r="Y73" s="202"/>
      <c r="Z73" s="202"/>
      <c r="AA73" s="203"/>
      <c r="AB73" s="202"/>
      <c r="AC73" s="204"/>
      <c r="AD73" s="205"/>
      <c r="AE73" s="201"/>
      <c r="AF73" s="202"/>
      <c r="AG73" s="202"/>
      <c r="AH73" s="202"/>
      <c r="AI73" s="202"/>
      <c r="AJ73" s="202"/>
      <c r="AK73" s="203"/>
      <c r="AL73" s="202"/>
      <c r="AM73" s="204"/>
      <c r="AN73" s="205"/>
      <c r="AO73" s="149"/>
      <c r="AP73" s="206"/>
      <c r="AQ73" s="191"/>
      <c r="AR73" s="191"/>
      <c r="AS73" s="191"/>
      <c r="AT73" s="191"/>
      <c r="AU73" s="191"/>
      <c r="AV73" s="191"/>
      <c r="AW73" s="191"/>
      <c r="AX73" s="190"/>
      <c r="AY73" s="191"/>
      <c r="AZ73" s="191"/>
      <c r="BA73" s="191"/>
      <c r="BB73" s="191"/>
      <c r="BC73" s="191"/>
      <c r="BD73" s="192"/>
      <c r="BE73" s="206"/>
      <c r="BF73" s="191"/>
      <c r="BG73" s="191"/>
      <c r="BH73" s="191"/>
      <c r="BI73" s="191"/>
      <c r="BJ73" s="191"/>
      <c r="BK73" s="191"/>
      <c r="BL73" s="191"/>
      <c r="BM73" s="190"/>
      <c r="BN73" s="191"/>
      <c r="BO73" s="191"/>
      <c r="BP73" s="191"/>
      <c r="BQ73" s="191"/>
      <c r="BR73" s="191"/>
      <c r="BS73" s="193"/>
      <c r="BT73" s="194"/>
    </row>
    <row r="74" spans="1:72" s="156" customFormat="1" ht="24.75" customHeight="1" outlineLevel="1" x14ac:dyDescent="0.3">
      <c r="A74" s="137"/>
      <c r="B74" s="177"/>
      <c r="C74" s="178" t="s">
        <v>134</v>
      </c>
      <c r="D74" s="179"/>
      <c r="E74" s="179"/>
      <c r="F74" s="179"/>
      <c r="G74" s="180"/>
      <c r="H74" s="199"/>
      <c r="I74" s="285"/>
      <c r="J74" s="200"/>
      <c r="K74" s="201"/>
      <c r="L74" s="202"/>
      <c r="M74" s="202"/>
      <c r="N74" s="202"/>
      <c r="O74" s="202">
        <f t="shared" si="20"/>
        <v>0</v>
      </c>
      <c r="P74" s="202"/>
      <c r="Q74" s="203"/>
      <c r="R74" s="202"/>
      <c r="S74" s="204"/>
      <c r="T74" s="292"/>
      <c r="U74" s="201"/>
      <c r="V74" s="202"/>
      <c r="W74" s="202"/>
      <c r="X74" s="202"/>
      <c r="Y74" s="202"/>
      <c r="Z74" s="202"/>
      <c r="AA74" s="203"/>
      <c r="AB74" s="202"/>
      <c r="AC74" s="204"/>
      <c r="AD74" s="205"/>
      <c r="AE74" s="201"/>
      <c r="AF74" s="202"/>
      <c r="AG74" s="202"/>
      <c r="AH74" s="202"/>
      <c r="AI74" s="202"/>
      <c r="AJ74" s="202"/>
      <c r="AK74" s="203"/>
      <c r="AL74" s="202"/>
      <c r="AM74" s="204"/>
      <c r="AN74" s="205"/>
      <c r="AO74" s="149"/>
      <c r="AP74" s="206"/>
      <c r="AQ74" s="191"/>
      <c r="AR74" s="191"/>
      <c r="AS74" s="191"/>
      <c r="AT74" s="191"/>
      <c r="AU74" s="191"/>
      <c r="AV74" s="191"/>
      <c r="AW74" s="191"/>
      <c r="AX74" s="190"/>
      <c r="AY74" s="191"/>
      <c r="AZ74" s="191"/>
      <c r="BA74" s="191"/>
      <c r="BB74" s="191"/>
      <c r="BC74" s="191"/>
      <c r="BD74" s="192"/>
      <c r="BE74" s="206"/>
      <c r="BF74" s="191"/>
      <c r="BG74" s="191"/>
      <c r="BH74" s="191"/>
      <c r="BI74" s="191"/>
      <c r="BJ74" s="191"/>
      <c r="BK74" s="191"/>
      <c r="BL74" s="191"/>
      <c r="BM74" s="190"/>
      <c r="BN74" s="191"/>
      <c r="BO74" s="191"/>
      <c r="BP74" s="191"/>
      <c r="BQ74" s="191"/>
      <c r="BR74" s="191"/>
      <c r="BS74" s="193"/>
      <c r="BT74" s="194"/>
    </row>
    <row r="75" spans="1:72" s="156" customFormat="1" ht="12.75" customHeight="1" outlineLevel="1" x14ac:dyDescent="0.3">
      <c r="A75" s="137"/>
      <c r="B75" s="177"/>
      <c r="C75" s="289"/>
      <c r="D75" s="290"/>
      <c r="E75" s="290"/>
      <c r="F75" s="290"/>
      <c r="G75" s="291"/>
      <c r="H75" s="199"/>
      <c r="I75" s="285"/>
      <c r="J75" s="200"/>
      <c r="K75" s="201"/>
      <c r="L75" s="202"/>
      <c r="M75" s="202"/>
      <c r="N75" s="202"/>
      <c r="O75" s="202">
        <f t="shared" si="20"/>
        <v>0</v>
      </c>
      <c r="P75" s="202"/>
      <c r="Q75" s="203"/>
      <c r="R75" s="202"/>
      <c r="S75" s="204"/>
      <c r="T75" s="292"/>
      <c r="U75" s="201"/>
      <c r="V75" s="202"/>
      <c r="W75" s="202"/>
      <c r="X75" s="202"/>
      <c r="Y75" s="202"/>
      <c r="Z75" s="202"/>
      <c r="AA75" s="203"/>
      <c r="AB75" s="202"/>
      <c r="AC75" s="204"/>
      <c r="AD75" s="205"/>
      <c r="AE75" s="201"/>
      <c r="AF75" s="202"/>
      <c r="AG75" s="202"/>
      <c r="AH75" s="202"/>
      <c r="AI75" s="202"/>
      <c r="AJ75" s="202"/>
      <c r="AK75" s="203"/>
      <c r="AL75" s="202"/>
      <c r="AM75" s="204"/>
      <c r="AN75" s="205"/>
      <c r="AO75" s="149"/>
      <c r="AP75" s="206"/>
      <c r="AQ75" s="191"/>
      <c r="AR75" s="191"/>
      <c r="AS75" s="191"/>
      <c r="AT75" s="191"/>
      <c r="AU75" s="191"/>
      <c r="AV75" s="191"/>
      <c r="AW75" s="191"/>
      <c r="AX75" s="190"/>
      <c r="AY75" s="191"/>
      <c r="AZ75" s="191"/>
      <c r="BA75" s="191"/>
      <c r="BB75" s="191"/>
      <c r="BC75" s="191"/>
      <c r="BD75" s="192"/>
      <c r="BE75" s="206"/>
      <c r="BF75" s="191"/>
      <c r="BG75" s="191"/>
      <c r="BH75" s="191"/>
      <c r="BI75" s="191"/>
      <c r="BJ75" s="191"/>
      <c r="BK75" s="191"/>
      <c r="BL75" s="191"/>
      <c r="BM75" s="190"/>
      <c r="BN75" s="191"/>
      <c r="BO75" s="191"/>
      <c r="BP75" s="191"/>
      <c r="BQ75" s="191"/>
      <c r="BR75" s="191"/>
      <c r="BS75" s="193"/>
      <c r="BT75" s="194"/>
    </row>
    <row r="76" spans="1:72" s="156" customFormat="1" ht="12.75" customHeight="1" outlineLevel="1" x14ac:dyDescent="0.3">
      <c r="A76" s="137"/>
      <c r="B76" s="177"/>
      <c r="C76" s="289"/>
      <c r="D76" s="290"/>
      <c r="E76" s="290"/>
      <c r="F76" s="290"/>
      <c r="G76" s="291"/>
      <c r="H76" s="199"/>
      <c r="I76" s="285"/>
      <c r="J76" s="200"/>
      <c r="K76" s="201"/>
      <c r="L76" s="202"/>
      <c r="M76" s="202"/>
      <c r="N76" s="202"/>
      <c r="O76" s="202">
        <f t="shared" si="20"/>
        <v>0</v>
      </c>
      <c r="P76" s="202"/>
      <c r="Q76" s="203"/>
      <c r="R76" s="202"/>
      <c r="S76" s="204"/>
      <c r="T76" s="292"/>
      <c r="U76" s="201"/>
      <c r="V76" s="202"/>
      <c r="W76" s="202"/>
      <c r="X76" s="202"/>
      <c r="Y76" s="202"/>
      <c r="Z76" s="202"/>
      <c r="AA76" s="203"/>
      <c r="AB76" s="202"/>
      <c r="AC76" s="204"/>
      <c r="AD76" s="205"/>
      <c r="AE76" s="201"/>
      <c r="AF76" s="202"/>
      <c r="AG76" s="202"/>
      <c r="AH76" s="202"/>
      <c r="AI76" s="202"/>
      <c r="AJ76" s="202"/>
      <c r="AK76" s="203"/>
      <c r="AL76" s="202"/>
      <c r="AM76" s="204"/>
      <c r="AN76" s="205"/>
      <c r="AO76" s="149"/>
      <c r="AP76" s="206"/>
      <c r="AQ76" s="191"/>
      <c r="AR76" s="191"/>
      <c r="AS76" s="191"/>
      <c r="AT76" s="191"/>
      <c r="AU76" s="191"/>
      <c r="AV76" s="191"/>
      <c r="AW76" s="191"/>
      <c r="AX76" s="190"/>
      <c r="AY76" s="191"/>
      <c r="AZ76" s="191"/>
      <c r="BA76" s="191"/>
      <c r="BB76" s="191"/>
      <c r="BC76" s="191"/>
      <c r="BD76" s="192"/>
      <c r="BE76" s="206"/>
      <c r="BF76" s="191"/>
      <c r="BG76" s="191"/>
      <c r="BH76" s="191"/>
      <c r="BI76" s="191"/>
      <c r="BJ76" s="191"/>
      <c r="BK76" s="191"/>
      <c r="BL76" s="191"/>
      <c r="BM76" s="190"/>
      <c r="BN76" s="191"/>
      <c r="BO76" s="191"/>
      <c r="BP76" s="191"/>
      <c r="BQ76" s="191"/>
      <c r="BR76" s="191"/>
      <c r="BS76" s="193"/>
      <c r="BT76" s="194"/>
    </row>
    <row r="77" spans="1:72" s="156" customFormat="1" ht="24.75" customHeight="1" outlineLevel="1" x14ac:dyDescent="0.3">
      <c r="A77" s="137"/>
      <c r="B77" s="177"/>
      <c r="C77" s="178" t="s">
        <v>135</v>
      </c>
      <c r="D77" s="179"/>
      <c r="E77" s="179"/>
      <c r="F77" s="179"/>
      <c r="G77" s="180"/>
      <c r="H77" s="199"/>
      <c r="I77" s="285"/>
      <c r="J77" s="200"/>
      <c r="K77" s="286">
        <f>SUM(K78:K79)</f>
        <v>196975.14</v>
      </c>
      <c r="L77" s="286">
        <f t="shared" ref="L77:AM77" si="21">SUM(L78:L79)</f>
        <v>67605.798804532358</v>
      </c>
      <c r="M77" s="286">
        <f t="shared" si="21"/>
        <v>0</v>
      </c>
      <c r="N77" s="286">
        <f t="shared" si="21"/>
        <v>0</v>
      </c>
      <c r="O77" s="286">
        <f t="shared" si="21"/>
        <v>129369.34119546766</v>
      </c>
      <c r="P77" s="286">
        <f t="shared" si="21"/>
        <v>0</v>
      </c>
      <c r="Q77" s="286">
        <f t="shared" si="21"/>
        <v>0</v>
      </c>
      <c r="R77" s="286">
        <f t="shared" si="21"/>
        <v>129369.34119546766</v>
      </c>
      <c r="S77" s="286">
        <f t="shared" si="21"/>
        <v>20742.217192718213</v>
      </c>
      <c r="T77" s="287">
        <f>SUM(T78:T79)</f>
        <v>108627.12400274945</v>
      </c>
      <c r="U77" s="286">
        <f t="shared" si="21"/>
        <v>196975.14</v>
      </c>
      <c r="V77" s="286">
        <f t="shared" si="21"/>
        <v>67605.798804532358</v>
      </c>
      <c r="W77" s="286">
        <f t="shared" si="21"/>
        <v>0</v>
      </c>
      <c r="X77" s="286">
        <f t="shared" si="21"/>
        <v>0</v>
      </c>
      <c r="Y77" s="286">
        <f t="shared" si="21"/>
        <v>129369.34119546766</v>
      </c>
      <c r="Z77" s="286">
        <f t="shared" si="21"/>
        <v>0</v>
      </c>
      <c r="AA77" s="286">
        <f t="shared" si="21"/>
        <v>0</v>
      </c>
      <c r="AB77" s="286">
        <f t="shared" si="21"/>
        <v>129369.34119546766</v>
      </c>
      <c r="AC77" s="286">
        <f t="shared" si="21"/>
        <v>4786.6655060118956</v>
      </c>
      <c r="AD77" s="286">
        <f t="shared" si="21"/>
        <v>124582.67568945576</v>
      </c>
      <c r="AE77" s="286">
        <f t="shared" si="21"/>
        <v>196975.14</v>
      </c>
      <c r="AF77" s="286">
        <f t="shared" si="21"/>
        <v>67605.798804532358</v>
      </c>
      <c r="AG77" s="286">
        <f t="shared" si="21"/>
        <v>0</v>
      </c>
      <c r="AH77" s="286">
        <f t="shared" si="21"/>
        <v>0</v>
      </c>
      <c r="AI77" s="286">
        <f t="shared" si="21"/>
        <v>129369.34119546766</v>
      </c>
      <c r="AJ77" s="286">
        <f t="shared" si="21"/>
        <v>0</v>
      </c>
      <c r="AK77" s="286">
        <f t="shared" si="21"/>
        <v>0</v>
      </c>
      <c r="AL77" s="286">
        <f t="shared" si="21"/>
        <v>129369.34119546766</v>
      </c>
      <c r="AM77" s="286">
        <f t="shared" si="21"/>
        <v>25528.882698730107</v>
      </c>
      <c r="AN77" s="286">
        <f>SUM(AN78)</f>
        <v>103840.45849673756</v>
      </c>
      <c r="AO77" s="201"/>
      <c r="AP77" s="286">
        <f t="shared" ref="AP77" si="22">SUM(AP78)</f>
        <v>103840.45849673756</v>
      </c>
      <c r="AQ77" s="191"/>
      <c r="AR77" s="191"/>
      <c r="AS77" s="191"/>
      <c r="AT77" s="191"/>
      <c r="AU77" s="191"/>
      <c r="AV77" s="191"/>
      <c r="AW77" s="191"/>
      <c r="AX77" s="190"/>
      <c r="AY77" s="191"/>
      <c r="AZ77" s="191"/>
      <c r="BA77" s="191"/>
      <c r="BB77" s="191"/>
      <c r="BC77" s="191"/>
      <c r="BD77" s="192"/>
      <c r="BE77" s="206"/>
      <c r="BF77" s="191"/>
      <c r="BG77" s="191"/>
      <c r="BH77" s="191"/>
      <c r="BI77" s="191"/>
      <c r="BJ77" s="191"/>
      <c r="BK77" s="191"/>
      <c r="BL77" s="191"/>
      <c r="BM77" s="190"/>
      <c r="BN77" s="191"/>
      <c r="BO77" s="191"/>
      <c r="BP77" s="191"/>
      <c r="BQ77" s="191"/>
      <c r="BR77" s="191"/>
      <c r="BS77" s="193"/>
      <c r="BT77" s="194"/>
    </row>
    <row r="78" spans="1:72" s="156" customFormat="1" ht="27.75" customHeight="1" outlineLevel="1" x14ac:dyDescent="0.3">
      <c r="A78" s="137"/>
      <c r="B78" s="177"/>
      <c r="C78" s="289" t="s">
        <v>136</v>
      </c>
      <c r="D78" s="290"/>
      <c r="E78" s="290"/>
      <c r="F78" s="290"/>
      <c r="G78" s="291"/>
      <c r="H78" s="306">
        <v>15</v>
      </c>
      <c r="I78" s="307">
        <v>42247</v>
      </c>
      <c r="J78" s="306">
        <v>27</v>
      </c>
      <c r="K78" s="223">
        <f>L78+O78</f>
        <v>196975.14</v>
      </c>
      <c r="L78" s="224">
        <v>67605.798804532358</v>
      </c>
      <c r="M78" s="224"/>
      <c r="N78" s="224"/>
      <c r="O78" s="224">
        <v>129369.34119546766</v>
      </c>
      <c r="P78" s="224"/>
      <c r="Q78" s="229"/>
      <c r="R78" s="224">
        <v>129369.34119546766</v>
      </c>
      <c r="S78" s="227">
        <v>20742.217192718213</v>
      </c>
      <c r="T78" s="228">
        <f>R78-S78</f>
        <v>108627.12400274945</v>
      </c>
      <c r="U78" s="223">
        <f>V78+Y78</f>
        <v>196975.14</v>
      </c>
      <c r="V78" s="223">
        <v>67605.798804532358</v>
      </c>
      <c r="W78" s="224"/>
      <c r="X78" s="224"/>
      <c r="Y78" s="224">
        <v>129369.34119546766</v>
      </c>
      <c r="Z78" s="224"/>
      <c r="AA78" s="229"/>
      <c r="AB78" s="224">
        <v>129369.34119546766</v>
      </c>
      <c r="AC78" s="227">
        <v>4786.6655060118956</v>
      </c>
      <c r="AD78" s="230">
        <f>+AB78-AC78</f>
        <v>124582.67568945576</v>
      </c>
      <c r="AE78" s="223">
        <f>AF78+AI78</f>
        <v>196975.14</v>
      </c>
      <c r="AF78" s="223">
        <v>67605.798804532358</v>
      </c>
      <c r="AG78" s="224"/>
      <c r="AH78" s="224"/>
      <c r="AI78" s="224">
        <v>129369.34119546766</v>
      </c>
      <c r="AJ78" s="224"/>
      <c r="AK78" s="229"/>
      <c r="AL78" s="224">
        <v>129369.34119546766</v>
      </c>
      <c r="AM78" s="227">
        <f>+AC78+S78</f>
        <v>25528.882698730107</v>
      </c>
      <c r="AN78" s="224">
        <f>AL78-AM78</f>
        <v>103840.45849673756</v>
      </c>
      <c r="AO78" s="308"/>
      <c r="AP78" s="224">
        <f>AN78-AO78</f>
        <v>103840.45849673756</v>
      </c>
      <c r="AQ78" s="308"/>
      <c r="AR78" s="308"/>
      <c r="AS78" s="309"/>
      <c r="AT78" s="308"/>
      <c r="AU78" s="191"/>
      <c r="AV78" s="191"/>
      <c r="AW78" s="191"/>
      <c r="AX78" s="190"/>
      <c r="AY78" s="191"/>
      <c r="AZ78" s="191"/>
      <c r="BA78" s="191"/>
      <c r="BB78" s="191"/>
      <c r="BC78" s="191"/>
      <c r="BD78" s="192"/>
      <c r="BE78" s="206"/>
      <c r="BF78" s="191"/>
      <c r="BG78" s="191"/>
      <c r="BH78" s="191"/>
      <c r="BI78" s="191"/>
      <c r="BJ78" s="191"/>
      <c r="BK78" s="191"/>
      <c r="BL78" s="191"/>
      <c r="BM78" s="190"/>
      <c r="BN78" s="191"/>
      <c r="BO78" s="191"/>
      <c r="BP78" s="191"/>
      <c r="BQ78" s="191"/>
      <c r="BR78" s="191"/>
      <c r="BS78" s="193"/>
      <c r="BT78" s="194"/>
    </row>
    <row r="79" spans="1:72" s="156" customFormat="1" ht="12.75" customHeight="1" outlineLevel="1" x14ac:dyDescent="0.3">
      <c r="A79" s="137"/>
      <c r="B79" s="177"/>
      <c r="C79" s="289"/>
      <c r="D79" s="290"/>
      <c r="E79" s="290"/>
      <c r="F79" s="290"/>
      <c r="G79" s="291"/>
      <c r="H79" s="199"/>
      <c r="I79" s="285"/>
      <c r="J79" s="200"/>
      <c r="K79" s="201"/>
      <c r="L79" s="202"/>
      <c r="M79" s="202"/>
      <c r="N79" s="202"/>
      <c r="O79" s="202"/>
      <c r="P79" s="202"/>
      <c r="Q79" s="203"/>
      <c r="R79" s="202"/>
      <c r="S79" s="204"/>
      <c r="T79" s="292"/>
      <c r="U79" s="201"/>
      <c r="V79" s="202"/>
      <c r="W79" s="202"/>
      <c r="X79" s="202"/>
      <c r="Y79" s="202"/>
      <c r="Z79" s="202"/>
      <c r="AA79" s="203"/>
      <c r="AB79" s="202"/>
      <c r="AC79" s="204"/>
      <c r="AD79" s="205"/>
      <c r="AE79" s="201"/>
      <c r="AF79" s="202"/>
      <c r="AG79" s="202"/>
      <c r="AH79" s="202"/>
      <c r="AI79" s="202"/>
      <c r="AJ79" s="202"/>
      <c r="AK79" s="203"/>
      <c r="AL79" s="202"/>
      <c r="AM79" s="204"/>
      <c r="AN79" s="205"/>
      <c r="AO79" s="310"/>
      <c r="AP79" s="206"/>
      <c r="AQ79" s="191"/>
      <c r="AR79" s="191"/>
      <c r="AS79" s="191"/>
      <c r="AT79" s="191"/>
      <c r="AU79" s="191"/>
      <c r="AV79" s="191"/>
      <c r="AW79" s="191"/>
      <c r="AX79" s="190"/>
      <c r="AY79" s="191"/>
      <c r="AZ79" s="191"/>
      <c r="BA79" s="191"/>
      <c r="BB79" s="191"/>
      <c r="BC79" s="191"/>
      <c r="BD79" s="192"/>
      <c r="BE79" s="206"/>
      <c r="BF79" s="191"/>
      <c r="BG79" s="191"/>
      <c r="BH79" s="191"/>
      <c r="BI79" s="191"/>
      <c r="BJ79" s="191"/>
      <c r="BK79" s="191"/>
      <c r="BL79" s="191"/>
      <c r="BM79" s="190"/>
      <c r="BN79" s="191"/>
      <c r="BO79" s="191"/>
      <c r="BP79" s="191"/>
      <c r="BQ79" s="191"/>
      <c r="BR79" s="191"/>
      <c r="BS79" s="193"/>
      <c r="BT79" s="194"/>
    </row>
    <row r="80" spans="1:72" s="156" customFormat="1" ht="12.75" customHeight="1" outlineLevel="1" x14ac:dyDescent="0.3">
      <c r="A80" s="137"/>
      <c r="B80" s="177"/>
      <c r="C80" s="178" t="s">
        <v>137</v>
      </c>
      <c r="D80" s="179"/>
      <c r="E80" s="179"/>
      <c r="F80" s="179"/>
      <c r="G80" s="180"/>
      <c r="H80" s="199"/>
      <c r="I80" s="285"/>
      <c r="J80" s="200"/>
      <c r="K80" s="286">
        <f>SUM(K81:K83)</f>
        <v>75971.850000000006</v>
      </c>
      <c r="L80" s="286">
        <f t="shared" ref="L80:AM80" si="23">SUM(L81:L83)</f>
        <v>0</v>
      </c>
      <c r="M80" s="286">
        <f t="shared" si="23"/>
        <v>0</v>
      </c>
      <c r="N80" s="286">
        <f t="shared" si="23"/>
        <v>0</v>
      </c>
      <c r="O80" s="286">
        <f t="shared" si="23"/>
        <v>75971.850000000006</v>
      </c>
      <c r="P80" s="286">
        <f t="shared" si="23"/>
        <v>0</v>
      </c>
      <c r="Q80" s="286">
        <f t="shared" si="23"/>
        <v>0</v>
      </c>
      <c r="R80" s="286">
        <f t="shared" si="23"/>
        <v>75971.850000000006</v>
      </c>
      <c r="S80" s="286">
        <f t="shared" si="23"/>
        <v>10962.64</v>
      </c>
      <c r="T80" s="287">
        <f>SUM(T81:T83)</f>
        <v>65009.210000000006</v>
      </c>
      <c r="U80" s="286">
        <f t="shared" si="23"/>
        <v>75971.850000000006</v>
      </c>
      <c r="V80" s="286">
        <f t="shared" si="23"/>
        <v>0</v>
      </c>
      <c r="W80" s="286">
        <f t="shared" si="23"/>
        <v>0</v>
      </c>
      <c r="X80" s="286">
        <f t="shared" si="23"/>
        <v>0</v>
      </c>
      <c r="Y80" s="286">
        <f t="shared" si="23"/>
        <v>75971.850000000006</v>
      </c>
      <c r="Z80" s="286">
        <f t="shared" si="23"/>
        <v>0</v>
      </c>
      <c r="AA80" s="286">
        <f t="shared" si="23"/>
        <v>0</v>
      </c>
      <c r="AB80" s="286">
        <f t="shared" si="23"/>
        <v>75971.850000000006</v>
      </c>
      <c r="AC80" s="286">
        <f t="shared" si="23"/>
        <v>2529.84</v>
      </c>
      <c r="AD80" s="286">
        <f t="shared" si="23"/>
        <v>73442.010000000009</v>
      </c>
      <c r="AE80" s="286">
        <f t="shared" si="23"/>
        <v>75971.850000000006</v>
      </c>
      <c r="AF80" s="286">
        <f t="shared" si="23"/>
        <v>0</v>
      </c>
      <c r="AG80" s="286">
        <f t="shared" si="23"/>
        <v>0</v>
      </c>
      <c r="AH80" s="286">
        <f t="shared" si="23"/>
        <v>0</v>
      </c>
      <c r="AI80" s="286">
        <f t="shared" si="23"/>
        <v>75971.850000000006</v>
      </c>
      <c r="AJ80" s="286">
        <f t="shared" si="23"/>
        <v>0</v>
      </c>
      <c r="AK80" s="286">
        <f t="shared" si="23"/>
        <v>0</v>
      </c>
      <c r="AL80" s="286">
        <f t="shared" si="23"/>
        <v>75971.850000000006</v>
      </c>
      <c r="AM80" s="286">
        <f t="shared" si="23"/>
        <v>13492.48</v>
      </c>
      <c r="AN80" s="286">
        <f>SUM(AN81:AN83)</f>
        <v>62479.37</v>
      </c>
      <c r="AO80" s="201"/>
      <c r="AP80" s="286">
        <f t="shared" ref="AP80" si="24">SUM(AP81:AP83)</f>
        <v>62479.37</v>
      </c>
      <c r="AQ80" s="191"/>
      <c r="AR80" s="191"/>
      <c r="AS80" s="191"/>
      <c r="AT80" s="191"/>
      <c r="AU80" s="191"/>
      <c r="AV80" s="191"/>
      <c r="AW80" s="191"/>
      <c r="AX80" s="190"/>
      <c r="AY80" s="191"/>
      <c r="AZ80" s="191"/>
      <c r="BA80" s="191"/>
      <c r="BB80" s="191"/>
      <c r="BC80" s="191"/>
      <c r="BD80" s="192"/>
      <c r="BE80" s="206"/>
      <c r="BF80" s="191"/>
      <c r="BG80" s="191"/>
      <c r="BH80" s="191"/>
      <c r="BI80" s="191"/>
      <c r="BJ80" s="191"/>
      <c r="BK80" s="191"/>
      <c r="BL80" s="191"/>
      <c r="BM80" s="190"/>
      <c r="BN80" s="191"/>
      <c r="BO80" s="191"/>
      <c r="BP80" s="191"/>
      <c r="BQ80" s="191"/>
      <c r="BR80" s="191"/>
      <c r="BS80" s="193"/>
      <c r="BT80" s="194"/>
    </row>
    <row r="81" spans="1:72" s="156" customFormat="1" ht="12.75" customHeight="1" outlineLevel="1" x14ac:dyDescent="0.3">
      <c r="A81" s="137"/>
      <c r="B81" s="177"/>
      <c r="C81" s="289" t="s">
        <v>138</v>
      </c>
      <c r="D81" s="290"/>
      <c r="E81" s="290"/>
      <c r="F81" s="290"/>
      <c r="G81" s="291"/>
      <c r="H81" s="222">
        <v>16</v>
      </c>
      <c r="I81" s="237">
        <v>42247</v>
      </c>
      <c r="J81" s="222">
        <v>30</v>
      </c>
      <c r="K81" s="223">
        <f>L81+O81</f>
        <v>42619.41</v>
      </c>
      <c r="L81" s="224">
        <v>0</v>
      </c>
      <c r="M81" s="224"/>
      <c r="N81" s="224"/>
      <c r="O81" s="224">
        <v>42619.41</v>
      </c>
      <c r="P81" s="224"/>
      <c r="Q81" s="229"/>
      <c r="R81" s="224">
        <v>42619.41</v>
      </c>
      <c r="S81" s="227">
        <v>6150.04</v>
      </c>
      <c r="T81" s="228">
        <f>R81-S81</f>
        <v>36469.370000000003</v>
      </c>
      <c r="U81" s="223">
        <f>V81+Y81</f>
        <v>42619.41</v>
      </c>
      <c r="V81" s="223">
        <v>0</v>
      </c>
      <c r="W81" s="224"/>
      <c r="X81" s="224"/>
      <c r="Y81" s="224">
        <v>42619.41</v>
      </c>
      <c r="Z81" s="224"/>
      <c r="AA81" s="229"/>
      <c r="AB81" s="224">
        <v>42619.41</v>
      </c>
      <c r="AC81" s="227">
        <v>1419.24</v>
      </c>
      <c r="AD81" s="230">
        <f>+AB81-AC81</f>
        <v>41200.170000000006</v>
      </c>
      <c r="AE81" s="223">
        <f>AF81+AI81</f>
        <v>42619.41</v>
      </c>
      <c r="AF81" s="223">
        <v>0</v>
      </c>
      <c r="AG81" s="224"/>
      <c r="AH81" s="224"/>
      <c r="AI81" s="224">
        <v>42619.41</v>
      </c>
      <c r="AJ81" s="224"/>
      <c r="AK81" s="229"/>
      <c r="AL81" s="224">
        <v>42619.41</v>
      </c>
      <c r="AM81" s="227">
        <f>+AC81+S81</f>
        <v>7569.28</v>
      </c>
      <c r="AN81" s="230">
        <f>+AL81-AM81</f>
        <v>35050.130000000005</v>
      </c>
      <c r="AO81" s="310"/>
      <c r="AP81" s="230">
        <f>+AN81-AO81</f>
        <v>35050.130000000005</v>
      </c>
      <c r="AQ81" s="191"/>
      <c r="AR81" s="191"/>
      <c r="AS81" s="191"/>
      <c r="AT81" s="191"/>
      <c r="AU81" s="191"/>
      <c r="AV81" s="191"/>
      <c r="AW81" s="191"/>
      <c r="AX81" s="190"/>
      <c r="AY81" s="191"/>
      <c r="AZ81" s="191"/>
      <c r="BA81" s="191"/>
      <c r="BB81" s="191"/>
      <c r="BC81" s="191"/>
      <c r="BD81" s="192"/>
      <c r="BE81" s="206"/>
      <c r="BF81" s="191"/>
      <c r="BG81" s="191"/>
      <c r="BH81" s="191"/>
      <c r="BI81" s="191"/>
      <c r="BJ81" s="191"/>
      <c r="BK81" s="191"/>
      <c r="BL81" s="191"/>
      <c r="BM81" s="190"/>
      <c r="BN81" s="191"/>
      <c r="BO81" s="191"/>
      <c r="BP81" s="191"/>
      <c r="BQ81" s="191"/>
      <c r="BR81" s="191"/>
      <c r="BS81" s="193"/>
      <c r="BT81" s="194"/>
    </row>
    <row r="82" spans="1:72" s="156" customFormat="1" ht="12.75" customHeight="1" outlineLevel="1" x14ac:dyDescent="0.3">
      <c r="A82" s="137"/>
      <c r="B82" s="177"/>
      <c r="C82" s="289" t="s">
        <v>139</v>
      </c>
      <c r="D82" s="290"/>
      <c r="E82" s="290"/>
      <c r="F82" s="290"/>
      <c r="G82" s="291"/>
      <c r="H82" s="222">
        <v>17</v>
      </c>
      <c r="I82" s="237">
        <v>42247</v>
      </c>
      <c r="J82" s="222">
        <v>30</v>
      </c>
      <c r="K82" s="223">
        <f>L82+O82</f>
        <v>11686.22</v>
      </c>
      <c r="L82" s="224">
        <v>0</v>
      </c>
      <c r="M82" s="224"/>
      <c r="N82" s="224"/>
      <c r="O82" s="224">
        <v>11686.22</v>
      </c>
      <c r="P82" s="224"/>
      <c r="Q82" s="229"/>
      <c r="R82" s="224">
        <v>11686.22</v>
      </c>
      <c r="S82" s="227">
        <v>1686.36</v>
      </c>
      <c r="T82" s="228">
        <f>R82-S82</f>
        <v>9999.8599999999988</v>
      </c>
      <c r="U82" s="223">
        <f>V82+Y82</f>
        <v>11686.22</v>
      </c>
      <c r="V82" s="223">
        <v>0</v>
      </c>
      <c r="W82" s="224"/>
      <c r="X82" s="224"/>
      <c r="Y82" s="224">
        <v>11686.22</v>
      </c>
      <c r="Z82" s="224"/>
      <c r="AA82" s="229"/>
      <c r="AB82" s="224">
        <v>11686.22</v>
      </c>
      <c r="AC82" s="227">
        <v>389.16</v>
      </c>
      <c r="AD82" s="230">
        <f>+AB82-AC82</f>
        <v>11297.06</v>
      </c>
      <c r="AE82" s="223">
        <f>AF82+AI82</f>
        <v>11686.22</v>
      </c>
      <c r="AF82" s="223">
        <v>0</v>
      </c>
      <c r="AG82" s="224"/>
      <c r="AH82" s="224"/>
      <c r="AI82" s="224">
        <v>11686.22</v>
      </c>
      <c r="AJ82" s="224"/>
      <c r="AK82" s="229"/>
      <c r="AL82" s="224">
        <v>11686.22</v>
      </c>
      <c r="AM82" s="227">
        <f>+AC82+S82</f>
        <v>2075.52</v>
      </c>
      <c r="AN82" s="230">
        <f>+AL82-AM82</f>
        <v>9610.6999999999989</v>
      </c>
      <c r="AO82" s="310"/>
      <c r="AP82" s="230">
        <f>+AN82-AO82</f>
        <v>9610.6999999999989</v>
      </c>
      <c r="AQ82" s="191"/>
      <c r="AR82" s="191"/>
      <c r="AS82" s="191"/>
      <c r="AT82" s="191"/>
      <c r="AU82" s="191"/>
      <c r="AV82" s="191"/>
      <c r="AW82" s="191"/>
      <c r="AX82" s="190"/>
      <c r="AY82" s="191"/>
      <c r="AZ82" s="191"/>
      <c r="BA82" s="191"/>
      <c r="BB82" s="191"/>
      <c r="BC82" s="191"/>
      <c r="BD82" s="192"/>
      <c r="BE82" s="206"/>
      <c r="BF82" s="191"/>
      <c r="BG82" s="191"/>
      <c r="BH82" s="191"/>
      <c r="BI82" s="191"/>
      <c r="BJ82" s="191"/>
      <c r="BK82" s="191"/>
      <c r="BL82" s="191"/>
      <c r="BM82" s="190"/>
      <c r="BN82" s="191"/>
      <c r="BO82" s="191"/>
      <c r="BP82" s="191"/>
      <c r="BQ82" s="191"/>
      <c r="BR82" s="191"/>
      <c r="BS82" s="193"/>
      <c r="BT82" s="194"/>
    </row>
    <row r="83" spans="1:72" s="156" customFormat="1" ht="12.75" customHeight="1" outlineLevel="1" x14ac:dyDescent="0.3">
      <c r="A83" s="137"/>
      <c r="B83" s="177"/>
      <c r="C83" s="289" t="s">
        <v>140</v>
      </c>
      <c r="D83" s="290"/>
      <c r="E83" s="290"/>
      <c r="F83" s="290"/>
      <c r="G83" s="291"/>
      <c r="H83" s="222">
        <v>18</v>
      </c>
      <c r="I83" s="237">
        <v>42247</v>
      </c>
      <c r="J83" s="222">
        <v>30</v>
      </c>
      <c r="K83" s="223">
        <f>L83+O83</f>
        <v>21666.22</v>
      </c>
      <c r="L83" s="224">
        <v>0</v>
      </c>
      <c r="M83" s="224"/>
      <c r="N83" s="224"/>
      <c r="O83" s="224">
        <v>21666.22</v>
      </c>
      <c r="P83" s="224"/>
      <c r="Q83" s="229"/>
      <c r="R83" s="224">
        <v>21666.22</v>
      </c>
      <c r="S83" s="227">
        <v>3126.24</v>
      </c>
      <c r="T83" s="228">
        <f>R83-S83</f>
        <v>18539.980000000003</v>
      </c>
      <c r="U83" s="223">
        <f>V83+Y83</f>
        <v>21666.22</v>
      </c>
      <c r="V83" s="223">
        <v>0</v>
      </c>
      <c r="W83" s="224"/>
      <c r="X83" s="224"/>
      <c r="Y83" s="224">
        <v>21666.22</v>
      </c>
      <c r="Z83" s="224"/>
      <c r="AA83" s="229"/>
      <c r="AB83" s="224">
        <v>21666.22</v>
      </c>
      <c r="AC83" s="227">
        <v>721.44</v>
      </c>
      <c r="AD83" s="230">
        <f>+AB83-AC83</f>
        <v>20944.780000000002</v>
      </c>
      <c r="AE83" s="223">
        <f>AF83+AI83</f>
        <v>21666.22</v>
      </c>
      <c r="AF83" s="223">
        <v>0</v>
      </c>
      <c r="AG83" s="224"/>
      <c r="AH83" s="224"/>
      <c r="AI83" s="224">
        <v>21666.22</v>
      </c>
      <c r="AJ83" s="224"/>
      <c r="AK83" s="229"/>
      <c r="AL83" s="224">
        <v>21666.22</v>
      </c>
      <c r="AM83" s="227">
        <f>+AC83+S83</f>
        <v>3847.68</v>
      </c>
      <c r="AN83" s="230">
        <f>+AL83-AM83</f>
        <v>17818.54</v>
      </c>
      <c r="AO83" s="310"/>
      <c r="AP83" s="230">
        <f>+AN83-AO83</f>
        <v>17818.54</v>
      </c>
      <c r="AQ83" s="191"/>
      <c r="AR83" s="191"/>
      <c r="AS83" s="191"/>
      <c r="AT83" s="191"/>
      <c r="AU83" s="191"/>
      <c r="AV83" s="191"/>
      <c r="AW83" s="191"/>
      <c r="AX83" s="190"/>
      <c r="AY83" s="191"/>
      <c r="AZ83" s="191"/>
      <c r="BA83" s="191"/>
      <c r="BB83" s="191"/>
      <c r="BC83" s="191"/>
      <c r="BD83" s="192"/>
      <c r="BE83" s="206"/>
      <c r="BF83" s="191"/>
      <c r="BG83" s="191"/>
      <c r="BH83" s="191"/>
      <c r="BI83" s="191"/>
      <c r="BJ83" s="191"/>
      <c r="BK83" s="191"/>
      <c r="BL83" s="191"/>
      <c r="BM83" s="190"/>
      <c r="BN83" s="191"/>
      <c r="BO83" s="191"/>
      <c r="BP83" s="191"/>
      <c r="BQ83" s="191"/>
      <c r="BR83" s="191"/>
      <c r="BS83" s="193"/>
      <c r="BT83" s="194"/>
    </row>
    <row r="84" spans="1:72" s="156" customFormat="1" ht="12.75" customHeight="1" x14ac:dyDescent="0.3">
      <c r="A84" s="137"/>
      <c r="B84" s="311" t="s">
        <v>141</v>
      </c>
      <c r="C84" s="312" t="s">
        <v>142</v>
      </c>
      <c r="D84" s="313"/>
      <c r="E84" s="313"/>
      <c r="F84" s="313"/>
      <c r="G84" s="314"/>
      <c r="H84" s="315"/>
      <c r="I84" s="316"/>
      <c r="J84" s="317"/>
      <c r="K84" s="318">
        <f>K85+K88+K91+K94+K97</f>
        <v>2262912.7199999997</v>
      </c>
      <c r="L84" s="318">
        <f t="shared" ref="L84:AM84" si="25">L85+L88+L91+L94+L97</f>
        <v>776676.80327851046</v>
      </c>
      <c r="M84" s="318">
        <f t="shared" si="25"/>
        <v>0</v>
      </c>
      <c r="N84" s="318">
        <f t="shared" si="25"/>
        <v>0</v>
      </c>
      <c r="O84" s="318">
        <f t="shared" si="25"/>
        <v>1486235.9167214895</v>
      </c>
      <c r="P84" s="318">
        <f t="shared" si="25"/>
        <v>0</v>
      </c>
      <c r="Q84" s="318">
        <f t="shared" si="25"/>
        <v>0</v>
      </c>
      <c r="R84" s="318">
        <f t="shared" si="25"/>
        <v>1486235.9167214895</v>
      </c>
      <c r="S84" s="318">
        <f t="shared" si="25"/>
        <v>465353.59282994096</v>
      </c>
      <c r="T84" s="319">
        <f>T85+T88+T91+T94+T97</f>
        <v>1020882.3238915484</v>
      </c>
      <c r="U84" s="318">
        <f t="shared" si="25"/>
        <v>2262912.7199999997</v>
      </c>
      <c r="V84" s="318">
        <f t="shared" si="25"/>
        <v>776676.80327851046</v>
      </c>
      <c r="W84" s="318">
        <f t="shared" si="25"/>
        <v>0</v>
      </c>
      <c r="X84" s="318">
        <f t="shared" si="25"/>
        <v>0</v>
      </c>
      <c r="Y84" s="318">
        <f t="shared" si="25"/>
        <v>1486235.9167214895</v>
      </c>
      <c r="Z84" s="318">
        <f t="shared" si="25"/>
        <v>0</v>
      </c>
      <c r="AA84" s="318">
        <f t="shared" si="25"/>
        <v>0</v>
      </c>
      <c r="AB84" s="318">
        <f t="shared" si="25"/>
        <v>1486235.9167214895</v>
      </c>
      <c r="AC84" s="318">
        <f t="shared" si="25"/>
        <v>107389.29065306328</v>
      </c>
      <c r="AD84" s="318">
        <f t="shared" si="25"/>
        <v>1378846.6260684258</v>
      </c>
      <c r="AE84" s="318">
        <f t="shared" si="25"/>
        <v>2262912.7199999997</v>
      </c>
      <c r="AF84" s="318">
        <f t="shared" si="25"/>
        <v>776676.80327851046</v>
      </c>
      <c r="AG84" s="318">
        <f t="shared" si="25"/>
        <v>0</v>
      </c>
      <c r="AH84" s="318">
        <f t="shared" si="25"/>
        <v>0</v>
      </c>
      <c r="AI84" s="318">
        <f t="shared" si="25"/>
        <v>1486235.9167214895</v>
      </c>
      <c r="AJ84" s="318">
        <f t="shared" si="25"/>
        <v>0</v>
      </c>
      <c r="AK84" s="318">
        <f t="shared" si="25"/>
        <v>0</v>
      </c>
      <c r="AL84" s="318">
        <f t="shared" si="25"/>
        <v>1486235.9167214895</v>
      </c>
      <c r="AM84" s="318">
        <f t="shared" si="25"/>
        <v>572742.88348300417</v>
      </c>
      <c r="AN84" s="318">
        <f>AN85+AN88+AN91+AN94+AN97</f>
        <v>913493.03323848534</v>
      </c>
      <c r="AO84" s="201"/>
      <c r="AP84" s="318">
        <f t="shared" ref="AP84" si="26">AP85+AP88+AP91+AP94+AP97</f>
        <v>913493.03323848534</v>
      </c>
      <c r="AQ84" s="191"/>
      <c r="AR84" s="191"/>
      <c r="AS84" s="191"/>
      <c r="AT84" s="191"/>
      <c r="AU84" s="191"/>
      <c r="AV84" s="191"/>
      <c r="AW84" s="191"/>
      <c r="AX84" s="190"/>
      <c r="AY84" s="191"/>
      <c r="AZ84" s="191"/>
      <c r="BA84" s="191"/>
      <c r="BB84" s="191"/>
      <c r="BC84" s="191"/>
      <c r="BD84" s="192"/>
      <c r="BE84" s="206"/>
      <c r="BF84" s="191"/>
      <c r="BG84" s="191"/>
      <c r="BH84" s="191"/>
      <c r="BI84" s="191"/>
      <c r="BJ84" s="191"/>
      <c r="BK84" s="191"/>
      <c r="BL84" s="191"/>
      <c r="BM84" s="190"/>
      <c r="BN84" s="191"/>
      <c r="BO84" s="191"/>
      <c r="BP84" s="191"/>
      <c r="BQ84" s="191"/>
      <c r="BR84" s="191"/>
      <c r="BS84" s="193"/>
      <c r="BT84" s="194"/>
    </row>
    <row r="85" spans="1:72" s="156" customFormat="1" ht="26.25" customHeight="1" outlineLevel="1" x14ac:dyDescent="0.3">
      <c r="A85" s="137"/>
      <c r="B85" s="177"/>
      <c r="C85" s="320" t="s">
        <v>143</v>
      </c>
      <c r="D85" s="321"/>
      <c r="E85" s="321"/>
      <c r="F85" s="321"/>
      <c r="G85" s="322"/>
      <c r="H85" s="199"/>
      <c r="I85" s="285"/>
      <c r="J85" s="200"/>
      <c r="K85" s="201"/>
      <c r="L85" s="202"/>
      <c r="M85" s="202"/>
      <c r="N85" s="202"/>
      <c r="O85" s="202"/>
      <c r="P85" s="202"/>
      <c r="Q85" s="203"/>
      <c r="R85" s="202"/>
      <c r="S85" s="204"/>
      <c r="T85" s="292"/>
      <c r="U85" s="201"/>
      <c r="V85" s="202"/>
      <c r="W85" s="202"/>
      <c r="X85" s="202"/>
      <c r="Y85" s="202"/>
      <c r="Z85" s="202"/>
      <c r="AA85" s="203"/>
      <c r="AB85" s="202"/>
      <c r="AC85" s="204"/>
      <c r="AD85" s="205"/>
      <c r="AE85" s="201"/>
      <c r="AF85" s="202"/>
      <c r="AG85" s="202"/>
      <c r="AH85" s="202"/>
      <c r="AI85" s="202"/>
      <c r="AJ85" s="202"/>
      <c r="AK85" s="203"/>
      <c r="AL85" s="202"/>
      <c r="AM85" s="204"/>
      <c r="AN85" s="205"/>
      <c r="AO85" s="310"/>
      <c r="AP85" s="206"/>
      <c r="AQ85" s="191"/>
      <c r="AR85" s="191"/>
      <c r="AS85" s="191"/>
      <c r="AT85" s="191"/>
      <c r="AU85" s="191"/>
      <c r="AV85" s="191"/>
      <c r="AW85" s="191"/>
      <c r="AX85" s="190"/>
      <c r="AY85" s="191"/>
      <c r="AZ85" s="191"/>
      <c r="BA85" s="191"/>
      <c r="BB85" s="191"/>
      <c r="BC85" s="191"/>
      <c r="BD85" s="192"/>
      <c r="BE85" s="206"/>
      <c r="BF85" s="191"/>
      <c r="BG85" s="191"/>
      <c r="BH85" s="191"/>
      <c r="BI85" s="191"/>
      <c r="BJ85" s="191"/>
      <c r="BK85" s="191"/>
      <c r="BL85" s="191"/>
      <c r="BM85" s="190"/>
      <c r="BN85" s="191"/>
      <c r="BO85" s="191"/>
      <c r="BP85" s="191"/>
      <c r="BQ85" s="191"/>
      <c r="BR85" s="191"/>
      <c r="BS85" s="193"/>
      <c r="BT85" s="194"/>
    </row>
    <row r="86" spans="1:72" s="156" customFormat="1" ht="12.75" customHeight="1" outlineLevel="1" x14ac:dyDescent="0.3">
      <c r="A86" s="137"/>
      <c r="B86" s="288"/>
      <c r="C86" s="323"/>
      <c r="D86" s="324"/>
      <c r="E86" s="324"/>
      <c r="F86" s="324"/>
      <c r="G86" s="325"/>
      <c r="H86" s="199"/>
      <c r="I86" s="285"/>
      <c r="J86" s="199"/>
      <c r="K86" s="201"/>
      <c r="L86" s="202"/>
      <c r="M86" s="202"/>
      <c r="N86" s="202"/>
      <c r="O86" s="202"/>
      <c r="P86" s="202"/>
      <c r="Q86" s="203"/>
      <c r="R86" s="202"/>
      <c r="S86" s="204"/>
      <c r="T86" s="292"/>
      <c r="U86" s="201"/>
      <c r="V86" s="202"/>
      <c r="W86" s="202"/>
      <c r="X86" s="202"/>
      <c r="Y86" s="202"/>
      <c r="Z86" s="202"/>
      <c r="AA86" s="203"/>
      <c r="AB86" s="202"/>
      <c r="AC86" s="204"/>
      <c r="AD86" s="205"/>
      <c r="AE86" s="201">
        <f>+K86-U86</f>
        <v>0</v>
      </c>
      <c r="AF86" s="201">
        <f>+L86-V86</f>
        <v>0</v>
      </c>
      <c r="AG86" s="202"/>
      <c r="AH86" s="202"/>
      <c r="AI86" s="202">
        <f>+AE86-AF86-AG86-AH86</f>
        <v>0</v>
      </c>
      <c r="AJ86" s="202"/>
      <c r="AK86" s="203"/>
      <c r="AL86" s="202">
        <f>+AI86-AJ86-AK86</f>
        <v>0</v>
      </c>
      <c r="AM86" s="204">
        <v>0</v>
      </c>
      <c r="AN86" s="205">
        <f>+AL86-AM86</f>
        <v>0</v>
      </c>
      <c r="AO86" s="149"/>
      <c r="AP86" s="206"/>
      <c r="AQ86" s="191"/>
      <c r="AR86" s="191"/>
      <c r="AS86" s="191"/>
      <c r="AT86" s="191"/>
      <c r="AU86" s="191"/>
      <c r="AV86" s="191"/>
      <c r="AW86" s="191"/>
      <c r="AX86" s="326"/>
      <c r="AY86" s="191"/>
      <c r="AZ86" s="191"/>
      <c r="BA86" s="191"/>
      <c r="BB86" s="191"/>
      <c r="BC86" s="191"/>
      <c r="BD86" s="192"/>
      <c r="BE86" s="206"/>
      <c r="BF86" s="191"/>
      <c r="BG86" s="191"/>
      <c r="BH86" s="191"/>
      <c r="BI86" s="191"/>
      <c r="BJ86" s="191"/>
      <c r="BK86" s="191"/>
      <c r="BL86" s="191"/>
      <c r="BM86" s="326"/>
      <c r="BN86" s="191"/>
      <c r="BO86" s="191"/>
      <c r="BP86" s="191"/>
      <c r="BQ86" s="191"/>
      <c r="BR86" s="191"/>
      <c r="BS86" s="193"/>
      <c r="BT86" s="194"/>
    </row>
    <row r="87" spans="1:72" s="156" customFormat="1" ht="12.75" customHeight="1" outlineLevel="1" x14ac:dyDescent="0.3">
      <c r="A87" s="137"/>
      <c r="B87" s="177"/>
      <c r="C87" s="289"/>
      <c r="D87" s="290"/>
      <c r="E87" s="290"/>
      <c r="F87" s="290"/>
      <c r="G87" s="291"/>
      <c r="H87" s="199"/>
      <c r="I87" s="285"/>
      <c r="J87" s="200"/>
      <c r="K87" s="201"/>
      <c r="L87" s="202"/>
      <c r="M87" s="202"/>
      <c r="N87" s="202"/>
      <c r="O87" s="202"/>
      <c r="P87" s="202"/>
      <c r="Q87" s="203"/>
      <c r="R87" s="202"/>
      <c r="S87" s="204"/>
      <c r="T87" s="292"/>
      <c r="U87" s="201"/>
      <c r="V87" s="202"/>
      <c r="W87" s="202"/>
      <c r="X87" s="202"/>
      <c r="Y87" s="202"/>
      <c r="Z87" s="202"/>
      <c r="AA87" s="203"/>
      <c r="AB87" s="202"/>
      <c r="AC87" s="204"/>
      <c r="AD87" s="205"/>
      <c r="AE87" s="201">
        <f>+K87-U87</f>
        <v>0</v>
      </c>
      <c r="AF87" s="201">
        <f>+L87-V87</f>
        <v>0</v>
      </c>
      <c r="AG87" s="202"/>
      <c r="AH87" s="202"/>
      <c r="AI87" s="202">
        <f>+AE87-AF87-AG87-AH87</f>
        <v>0</v>
      </c>
      <c r="AJ87" s="202"/>
      <c r="AK87" s="203"/>
      <c r="AL87" s="202">
        <f>+AI87-AJ87-AK87</f>
        <v>0</v>
      </c>
      <c r="AM87" s="204">
        <v>0</v>
      </c>
      <c r="AN87" s="205">
        <f>+AL87-AM87</f>
        <v>0</v>
      </c>
      <c r="AO87" s="149"/>
      <c r="AP87" s="206"/>
      <c r="AQ87" s="191"/>
      <c r="AR87" s="191"/>
      <c r="AS87" s="191"/>
      <c r="AT87" s="191"/>
      <c r="AU87" s="191"/>
      <c r="AV87" s="191"/>
      <c r="AW87" s="191"/>
      <c r="AX87" s="190"/>
      <c r="AY87" s="191"/>
      <c r="AZ87" s="191"/>
      <c r="BA87" s="191"/>
      <c r="BB87" s="191"/>
      <c r="BC87" s="191"/>
      <c r="BD87" s="192"/>
      <c r="BE87" s="206"/>
      <c r="BF87" s="191"/>
      <c r="BG87" s="191"/>
      <c r="BH87" s="191"/>
      <c r="BI87" s="191"/>
      <c r="BJ87" s="191"/>
      <c r="BK87" s="191"/>
      <c r="BL87" s="191"/>
      <c r="BM87" s="190"/>
      <c r="BN87" s="191"/>
      <c r="BO87" s="191"/>
      <c r="BP87" s="191"/>
      <c r="BQ87" s="191"/>
      <c r="BR87" s="191"/>
      <c r="BS87" s="193"/>
      <c r="BT87" s="194"/>
    </row>
    <row r="88" spans="1:72" s="156" customFormat="1" ht="12.75" customHeight="1" outlineLevel="1" x14ac:dyDescent="0.3">
      <c r="A88" s="137"/>
      <c r="B88" s="177"/>
      <c r="C88" s="320" t="s">
        <v>144</v>
      </c>
      <c r="D88" s="321"/>
      <c r="E88" s="321"/>
      <c r="F88" s="321"/>
      <c r="G88" s="322"/>
      <c r="H88" s="199"/>
      <c r="I88" s="285"/>
      <c r="J88" s="200"/>
      <c r="K88" s="286">
        <f>SUM(K89:K90)</f>
        <v>351600</v>
      </c>
      <c r="L88" s="286">
        <f t="shared" ref="L88:AM88" si="27">SUM(L89:L90)</f>
        <v>120676.13638794002</v>
      </c>
      <c r="M88" s="286">
        <f t="shared" si="27"/>
        <v>0</v>
      </c>
      <c r="N88" s="286">
        <f t="shared" si="27"/>
        <v>0</v>
      </c>
      <c r="O88" s="286">
        <f t="shared" si="27"/>
        <v>230923.86361206</v>
      </c>
      <c r="P88" s="286">
        <f t="shared" si="27"/>
        <v>0</v>
      </c>
      <c r="Q88" s="286">
        <f t="shared" si="27"/>
        <v>0</v>
      </c>
      <c r="R88" s="286">
        <f t="shared" si="27"/>
        <v>230923.86361205997</v>
      </c>
      <c r="S88" s="286">
        <f t="shared" si="27"/>
        <v>62541.879728266256</v>
      </c>
      <c r="T88" s="287">
        <f>SUM(T89:T90)</f>
        <v>168381.9838837937</v>
      </c>
      <c r="U88" s="286">
        <f t="shared" si="27"/>
        <v>351600</v>
      </c>
      <c r="V88" s="286">
        <f t="shared" si="27"/>
        <v>120676.13638794002</v>
      </c>
      <c r="W88" s="286">
        <f t="shared" si="27"/>
        <v>0</v>
      </c>
      <c r="X88" s="286">
        <f t="shared" si="27"/>
        <v>0</v>
      </c>
      <c r="Y88" s="286">
        <f t="shared" si="27"/>
        <v>230923.86361205997</v>
      </c>
      <c r="Z88" s="286">
        <f t="shared" si="27"/>
        <v>0</v>
      </c>
      <c r="AA88" s="286">
        <f t="shared" si="27"/>
        <v>0</v>
      </c>
      <c r="AB88" s="286">
        <f t="shared" si="27"/>
        <v>230923.86361205997</v>
      </c>
      <c r="AC88" s="286">
        <f t="shared" si="27"/>
        <v>14432.741475753752</v>
      </c>
      <c r="AD88" s="286">
        <f t="shared" si="27"/>
        <v>216491.12213630622</v>
      </c>
      <c r="AE88" s="286">
        <f t="shared" si="27"/>
        <v>351600</v>
      </c>
      <c r="AF88" s="286">
        <f t="shared" si="27"/>
        <v>120676.13638794002</v>
      </c>
      <c r="AG88" s="286">
        <f t="shared" si="27"/>
        <v>0</v>
      </c>
      <c r="AH88" s="286">
        <f t="shared" si="27"/>
        <v>0</v>
      </c>
      <c r="AI88" s="286">
        <f t="shared" si="27"/>
        <v>230923.86361205997</v>
      </c>
      <c r="AJ88" s="286">
        <f t="shared" si="27"/>
        <v>0</v>
      </c>
      <c r="AK88" s="286">
        <f t="shared" si="27"/>
        <v>0</v>
      </c>
      <c r="AL88" s="286">
        <f t="shared" si="27"/>
        <v>230923.86361205997</v>
      </c>
      <c r="AM88" s="286">
        <f t="shared" si="27"/>
        <v>76974.621204020004</v>
      </c>
      <c r="AN88" s="286">
        <f>SUM(AN89)</f>
        <v>153949.24240803998</v>
      </c>
      <c r="AO88" s="201"/>
      <c r="AP88" s="286">
        <f t="shared" ref="AP88" si="28">SUM(AP89)</f>
        <v>153949.24240803998</v>
      </c>
      <c r="AQ88" s="191"/>
      <c r="AR88" s="191"/>
      <c r="AS88" s="191"/>
      <c r="AT88" s="191"/>
      <c r="AU88" s="191"/>
      <c r="AV88" s="191"/>
      <c r="AW88" s="191"/>
      <c r="AX88" s="190"/>
      <c r="AY88" s="191"/>
      <c r="AZ88" s="191"/>
      <c r="BA88" s="191"/>
      <c r="BB88" s="191"/>
      <c r="BC88" s="191"/>
      <c r="BD88" s="192"/>
      <c r="BE88" s="206"/>
      <c r="BF88" s="191"/>
      <c r="BG88" s="191"/>
      <c r="BH88" s="191"/>
      <c r="BI88" s="191"/>
      <c r="BJ88" s="191"/>
      <c r="BK88" s="191"/>
      <c r="BL88" s="191"/>
      <c r="BM88" s="190"/>
      <c r="BN88" s="191"/>
      <c r="BO88" s="191"/>
      <c r="BP88" s="191"/>
      <c r="BQ88" s="191"/>
      <c r="BR88" s="191"/>
      <c r="BS88" s="193"/>
      <c r="BT88" s="194"/>
    </row>
    <row r="89" spans="1:72" s="156" customFormat="1" ht="12.75" customHeight="1" outlineLevel="1" x14ac:dyDescent="0.3">
      <c r="A89" s="137"/>
      <c r="B89" s="177"/>
      <c r="C89" s="289" t="s">
        <v>145</v>
      </c>
      <c r="D89" s="290"/>
      <c r="E89" s="290"/>
      <c r="F89" s="290"/>
      <c r="G89" s="291"/>
      <c r="H89" s="222">
        <v>27</v>
      </c>
      <c r="I89" s="237">
        <v>42247</v>
      </c>
      <c r="J89" s="222">
        <v>16</v>
      </c>
      <c r="K89" s="223">
        <f>L89+O89</f>
        <v>351600</v>
      </c>
      <c r="L89" s="224">
        <v>120676.13638794002</v>
      </c>
      <c r="M89" s="327"/>
      <c r="N89" s="327"/>
      <c r="O89" s="327">
        <v>230923.86361206</v>
      </c>
      <c r="P89" s="327"/>
      <c r="Q89" s="327"/>
      <c r="R89" s="327">
        <v>230923.86361205997</v>
      </c>
      <c r="S89" s="227">
        <v>62541.879728266256</v>
      </c>
      <c r="T89" s="328">
        <f>R89-S89</f>
        <v>168381.9838837937</v>
      </c>
      <c r="U89" s="223">
        <f>V89+Y89</f>
        <v>351600</v>
      </c>
      <c r="V89" s="223">
        <v>120676.13638794002</v>
      </c>
      <c r="W89" s="327"/>
      <c r="X89" s="327"/>
      <c r="Y89" s="327">
        <v>230923.86361205997</v>
      </c>
      <c r="Z89" s="327"/>
      <c r="AA89" s="329"/>
      <c r="AB89" s="327">
        <v>230923.86361205997</v>
      </c>
      <c r="AC89" s="227">
        <v>14432.741475753752</v>
      </c>
      <c r="AD89" s="330">
        <f>+AB89-AC89</f>
        <v>216491.12213630622</v>
      </c>
      <c r="AE89" s="331">
        <f>AF89+AI89</f>
        <v>351600</v>
      </c>
      <c r="AF89" s="331">
        <v>120676.13638794002</v>
      </c>
      <c r="AG89" s="327"/>
      <c r="AH89" s="327"/>
      <c r="AI89" s="327">
        <v>230923.86361205997</v>
      </c>
      <c r="AJ89" s="327"/>
      <c r="AK89" s="329"/>
      <c r="AL89" s="327">
        <v>230923.86361205997</v>
      </c>
      <c r="AM89" s="332">
        <f>+AC89+S89</f>
        <v>76974.621204020004</v>
      </c>
      <c r="AN89" s="330">
        <f>+AL89-AM89</f>
        <v>153949.24240803998</v>
      </c>
      <c r="AO89" s="310"/>
      <c r="AP89" s="330">
        <f>+AN89-AO89</f>
        <v>153949.24240803998</v>
      </c>
      <c r="AQ89" s="191"/>
      <c r="AR89" s="191"/>
      <c r="AS89" s="191"/>
      <c r="AT89" s="191"/>
      <c r="AU89" s="191"/>
      <c r="AV89" s="191"/>
      <c r="AW89" s="191"/>
      <c r="AX89" s="190"/>
      <c r="AY89" s="191"/>
      <c r="AZ89" s="191"/>
      <c r="BA89" s="191"/>
      <c r="BB89" s="191"/>
      <c r="BC89" s="191"/>
      <c r="BD89" s="192"/>
      <c r="BE89" s="206"/>
      <c r="BF89" s="191"/>
      <c r="BG89" s="191"/>
      <c r="BH89" s="191"/>
      <c r="BI89" s="191"/>
      <c r="BJ89" s="191"/>
      <c r="BK89" s="191"/>
      <c r="BL89" s="191"/>
      <c r="BM89" s="190"/>
      <c r="BN89" s="191"/>
      <c r="BO89" s="191"/>
      <c r="BP89" s="191"/>
      <c r="BQ89" s="191"/>
      <c r="BR89" s="191"/>
      <c r="BS89" s="193"/>
      <c r="BT89" s="194"/>
    </row>
    <row r="90" spans="1:72" s="156" customFormat="1" ht="12.75" customHeight="1" outlineLevel="1" x14ac:dyDescent="0.3">
      <c r="A90" s="137"/>
      <c r="B90" s="177"/>
      <c r="C90" s="289"/>
      <c r="D90" s="290"/>
      <c r="E90" s="290"/>
      <c r="F90" s="290"/>
      <c r="G90" s="291"/>
      <c r="H90" s="199"/>
      <c r="I90" s="285"/>
      <c r="J90" s="200"/>
      <c r="K90" s="201"/>
      <c r="L90" s="202"/>
      <c r="M90" s="202"/>
      <c r="N90" s="202"/>
      <c r="O90" s="202"/>
      <c r="P90" s="202"/>
      <c r="Q90" s="202"/>
      <c r="R90" s="202"/>
      <c r="S90" s="204"/>
      <c r="T90" s="292"/>
      <c r="U90" s="201"/>
      <c r="V90" s="202"/>
      <c r="W90" s="202"/>
      <c r="X90" s="202"/>
      <c r="Y90" s="202"/>
      <c r="Z90" s="202"/>
      <c r="AA90" s="203"/>
      <c r="AB90" s="202"/>
      <c r="AC90" s="204"/>
      <c r="AD90" s="205"/>
      <c r="AE90" s="202"/>
      <c r="AF90" s="202"/>
      <c r="AG90" s="202"/>
      <c r="AH90" s="202"/>
      <c r="AI90" s="202"/>
      <c r="AJ90" s="202"/>
      <c r="AK90" s="203"/>
      <c r="AL90" s="202"/>
      <c r="AM90" s="204"/>
      <c r="AN90" s="205"/>
      <c r="AO90" s="310"/>
      <c r="AP90" s="206"/>
      <c r="AQ90" s="191"/>
      <c r="AR90" s="191"/>
      <c r="AS90" s="191"/>
      <c r="AT90" s="191"/>
      <c r="AU90" s="191"/>
      <c r="AV90" s="191"/>
      <c r="AW90" s="191"/>
      <c r="AX90" s="190"/>
      <c r="AY90" s="191"/>
      <c r="AZ90" s="191"/>
      <c r="BA90" s="191"/>
      <c r="BB90" s="191"/>
      <c r="BC90" s="191"/>
      <c r="BD90" s="192"/>
      <c r="BE90" s="206"/>
      <c r="BF90" s="191"/>
      <c r="BG90" s="191"/>
      <c r="BH90" s="191"/>
      <c r="BI90" s="191"/>
      <c r="BJ90" s="191"/>
      <c r="BK90" s="191"/>
      <c r="BL90" s="191"/>
      <c r="BM90" s="190"/>
      <c r="BN90" s="191"/>
      <c r="BO90" s="191"/>
      <c r="BP90" s="191"/>
      <c r="BQ90" s="191"/>
      <c r="BR90" s="191"/>
      <c r="BS90" s="193"/>
      <c r="BT90" s="194"/>
    </row>
    <row r="91" spans="1:72" s="156" customFormat="1" ht="24.75" customHeight="1" outlineLevel="1" x14ac:dyDescent="0.3">
      <c r="A91" s="137"/>
      <c r="B91" s="177"/>
      <c r="C91" s="320" t="s">
        <v>146</v>
      </c>
      <c r="D91" s="321"/>
      <c r="E91" s="321"/>
      <c r="F91" s="321"/>
      <c r="G91" s="322"/>
      <c r="H91" s="199"/>
      <c r="I91" s="285"/>
      <c r="J91" s="200"/>
      <c r="K91" s="286">
        <f>SUM(K92:K93)</f>
        <v>91500</v>
      </c>
      <c r="L91" s="286">
        <f t="shared" ref="L91:AM91" si="29">SUM(L92:L93)</f>
        <v>31404.625937134559</v>
      </c>
      <c r="M91" s="286">
        <f t="shared" si="29"/>
        <v>0</v>
      </c>
      <c r="N91" s="286">
        <f t="shared" si="29"/>
        <v>0</v>
      </c>
      <c r="O91" s="286">
        <f t="shared" si="29"/>
        <v>60095.374062865449</v>
      </c>
      <c r="P91" s="286">
        <f t="shared" si="29"/>
        <v>0</v>
      </c>
      <c r="Q91" s="286">
        <f t="shared" si="29"/>
        <v>0</v>
      </c>
      <c r="R91" s="286">
        <f t="shared" si="29"/>
        <v>60095.374062865449</v>
      </c>
      <c r="S91" s="286">
        <f t="shared" si="29"/>
        <v>26040.987234951939</v>
      </c>
      <c r="T91" s="287">
        <f>SUM(T92:T93)</f>
        <v>34054.386827913506</v>
      </c>
      <c r="U91" s="286">
        <f t="shared" si="29"/>
        <v>91500</v>
      </c>
      <c r="V91" s="286">
        <f t="shared" si="29"/>
        <v>31404.625937134559</v>
      </c>
      <c r="W91" s="286">
        <f t="shared" si="29"/>
        <v>0</v>
      </c>
      <c r="X91" s="286">
        <f t="shared" si="29"/>
        <v>0</v>
      </c>
      <c r="Y91" s="286">
        <f t="shared" si="29"/>
        <v>60095.374062865449</v>
      </c>
      <c r="Z91" s="286">
        <f t="shared" si="29"/>
        <v>0</v>
      </c>
      <c r="AA91" s="286">
        <f t="shared" si="29"/>
        <v>0</v>
      </c>
      <c r="AB91" s="286">
        <f t="shared" si="29"/>
        <v>60095.374062865449</v>
      </c>
      <c r="AC91" s="286">
        <f t="shared" si="29"/>
        <v>6009.458592681216</v>
      </c>
      <c r="AD91" s="286">
        <f t="shared" si="29"/>
        <v>54085.915470184227</v>
      </c>
      <c r="AE91" s="286">
        <f t="shared" si="29"/>
        <v>91500</v>
      </c>
      <c r="AF91" s="286">
        <f t="shared" si="29"/>
        <v>31404.625937134559</v>
      </c>
      <c r="AG91" s="286">
        <f t="shared" si="29"/>
        <v>0</v>
      </c>
      <c r="AH91" s="286">
        <f t="shared" si="29"/>
        <v>0</v>
      </c>
      <c r="AI91" s="286">
        <f t="shared" si="29"/>
        <v>60095.374062865449</v>
      </c>
      <c r="AJ91" s="286">
        <f t="shared" si="29"/>
        <v>0</v>
      </c>
      <c r="AK91" s="286">
        <f t="shared" si="29"/>
        <v>0</v>
      </c>
      <c r="AL91" s="286">
        <f t="shared" si="29"/>
        <v>60095.374062865449</v>
      </c>
      <c r="AM91" s="286">
        <f t="shared" si="29"/>
        <v>32050.445827633157</v>
      </c>
      <c r="AN91" s="286">
        <f>SUM(AN92:AN93)</f>
        <v>28044.928235232288</v>
      </c>
      <c r="AO91" s="201"/>
      <c r="AP91" s="286">
        <f t="shared" ref="AP91" si="30">SUM(AP92:AP93)</f>
        <v>28044.928235232288</v>
      </c>
      <c r="AQ91" s="191"/>
      <c r="AR91" s="191"/>
      <c r="AS91" s="191"/>
      <c r="AT91" s="191"/>
      <c r="AU91" s="191"/>
      <c r="AV91" s="191"/>
      <c r="AW91" s="191"/>
      <c r="AX91" s="190"/>
      <c r="AY91" s="191"/>
      <c r="AZ91" s="191"/>
      <c r="BA91" s="191"/>
      <c r="BB91" s="191"/>
      <c r="BC91" s="191"/>
      <c r="BD91" s="192"/>
      <c r="BE91" s="206"/>
      <c r="BF91" s="191"/>
      <c r="BG91" s="191"/>
      <c r="BH91" s="191"/>
      <c r="BI91" s="191"/>
      <c r="BJ91" s="191"/>
      <c r="BK91" s="191"/>
      <c r="BL91" s="191"/>
      <c r="BM91" s="190"/>
      <c r="BN91" s="191"/>
      <c r="BO91" s="191"/>
      <c r="BP91" s="191"/>
      <c r="BQ91" s="191"/>
      <c r="BR91" s="191"/>
      <c r="BS91" s="193"/>
      <c r="BT91" s="194"/>
    </row>
    <row r="92" spans="1:72" s="156" customFormat="1" ht="12.75" customHeight="1" outlineLevel="1" x14ac:dyDescent="0.3">
      <c r="A92" s="137"/>
      <c r="B92" s="177"/>
      <c r="C92" s="289" t="s">
        <v>147</v>
      </c>
      <c r="D92" s="290"/>
      <c r="E92" s="290"/>
      <c r="F92" s="290"/>
      <c r="G92" s="291"/>
      <c r="H92" s="222">
        <v>29</v>
      </c>
      <c r="I92" s="237">
        <v>42247</v>
      </c>
      <c r="J92" s="222">
        <v>10</v>
      </c>
      <c r="K92" s="223">
        <f>L92+O92</f>
        <v>53000</v>
      </c>
      <c r="L92" s="224">
        <v>18190.657646646247</v>
      </c>
      <c r="M92" s="224"/>
      <c r="N92" s="224"/>
      <c r="O92" s="224">
        <v>34809.342353353757</v>
      </c>
      <c r="P92" s="224"/>
      <c r="Q92" s="224"/>
      <c r="R92" s="224">
        <v>34809.342353353757</v>
      </c>
      <c r="S92" s="227">
        <v>15083.820669371236</v>
      </c>
      <c r="T92" s="228">
        <f>R92-S92</f>
        <v>19725.521683982523</v>
      </c>
      <c r="U92" s="223">
        <f>V92+Y92</f>
        <v>53000</v>
      </c>
      <c r="V92" s="223">
        <v>18190.657646646247</v>
      </c>
      <c r="W92" s="224"/>
      <c r="X92" s="224"/>
      <c r="Y92" s="224">
        <v>34809.342353353757</v>
      </c>
      <c r="Z92" s="224"/>
      <c r="AA92" s="229"/>
      <c r="AB92" s="224">
        <v>34809.342353353757</v>
      </c>
      <c r="AC92" s="227">
        <v>3480.8816929318236</v>
      </c>
      <c r="AD92" s="230">
        <f>+AB92-AC92</f>
        <v>31328.460660421933</v>
      </c>
      <c r="AE92" s="223">
        <f>AF92+AI92</f>
        <v>53000</v>
      </c>
      <c r="AF92" s="223">
        <v>18190.657646646247</v>
      </c>
      <c r="AG92" s="224"/>
      <c r="AH92" s="224"/>
      <c r="AI92" s="224">
        <v>34809.342353353757</v>
      </c>
      <c r="AJ92" s="224"/>
      <c r="AK92" s="229"/>
      <c r="AL92" s="224">
        <v>34809.342353353757</v>
      </c>
      <c r="AM92" s="227">
        <f>+AC92+S92</f>
        <v>18564.702362303062</v>
      </c>
      <c r="AN92" s="230">
        <f>+AL92-AM92</f>
        <v>16244.639991050695</v>
      </c>
      <c r="AO92" s="310"/>
      <c r="AP92" s="230">
        <f>+AN92-AO92</f>
        <v>16244.639991050695</v>
      </c>
      <c r="AQ92" s="191"/>
      <c r="AR92" s="191"/>
      <c r="AS92" s="191"/>
      <c r="AT92" s="191"/>
      <c r="AU92" s="191"/>
      <c r="AV92" s="191"/>
      <c r="AW92" s="191"/>
      <c r="AX92" s="190"/>
      <c r="AY92" s="191"/>
      <c r="AZ92" s="191"/>
      <c r="BA92" s="191"/>
      <c r="BB92" s="191"/>
      <c r="BC92" s="191"/>
      <c r="BD92" s="192"/>
      <c r="BE92" s="206"/>
      <c r="BF92" s="191"/>
      <c r="BG92" s="191"/>
      <c r="BH92" s="191"/>
      <c r="BI92" s="191"/>
      <c r="BJ92" s="191"/>
      <c r="BK92" s="191"/>
      <c r="BL92" s="191"/>
      <c r="BM92" s="190"/>
      <c r="BN92" s="191"/>
      <c r="BO92" s="191"/>
      <c r="BP92" s="191"/>
      <c r="BQ92" s="191"/>
      <c r="BR92" s="191"/>
      <c r="BS92" s="193"/>
      <c r="BT92" s="194"/>
    </row>
    <row r="93" spans="1:72" s="156" customFormat="1" ht="12.75" customHeight="1" outlineLevel="1" x14ac:dyDescent="0.3">
      <c r="A93" s="137"/>
      <c r="B93" s="177"/>
      <c r="C93" s="289" t="s">
        <v>148</v>
      </c>
      <c r="D93" s="290"/>
      <c r="E93" s="290"/>
      <c r="F93" s="290"/>
      <c r="G93" s="291"/>
      <c r="H93" s="222">
        <v>30</v>
      </c>
      <c r="I93" s="237">
        <v>42247</v>
      </c>
      <c r="J93" s="222">
        <v>10</v>
      </c>
      <c r="K93" s="223">
        <f>L93+O93</f>
        <v>38500</v>
      </c>
      <c r="L93" s="224">
        <v>13213.968290488312</v>
      </c>
      <c r="M93" s="224"/>
      <c r="N93" s="224"/>
      <c r="O93" s="224">
        <v>25286.031709511688</v>
      </c>
      <c r="P93" s="224"/>
      <c r="Q93" s="224"/>
      <c r="R93" s="224">
        <v>25286.031709511688</v>
      </c>
      <c r="S93" s="227">
        <v>10957.166565580703</v>
      </c>
      <c r="T93" s="228">
        <f>R93-S93</f>
        <v>14328.865143930985</v>
      </c>
      <c r="U93" s="223">
        <f>V93+Y93</f>
        <v>38500</v>
      </c>
      <c r="V93" s="223">
        <v>13213.968290488312</v>
      </c>
      <c r="W93" s="224"/>
      <c r="X93" s="224"/>
      <c r="Y93" s="224">
        <v>25286.031709511688</v>
      </c>
      <c r="Z93" s="224"/>
      <c r="AA93" s="229"/>
      <c r="AB93" s="224">
        <v>25286.031709511688</v>
      </c>
      <c r="AC93" s="227">
        <v>2528.5768997493929</v>
      </c>
      <c r="AD93" s="230">
        <f>+AB93-AC93</f>
        <v>22757.454809762294</v>
      </c>
      <c r="AE93" s="223">
        <f>AF93+AI93</f>
        <v>38500</v>
      </c>
      <c r="AF93" s="223">
        <v>13213.968290488312</v>
      </c>
      <c r="AG93" s="224"/>
      <c r="AH93" s="224"/>
      <c r="AI93" s="224">
        <v>25286.031709511688</v>
      </c>
      <c r="AJ93" s="224"/>
      <c r="AK93" s="229"/>
      <c r="AL93" s="224">
        <v>25286.031709511688</v>
      </c>
      <c r="AM93" s="227">
        <f>+AC93+S93</f>
        <v>13485.743465330095</v>
      </c>
      <c r="AN93" s="230">
        <f>+AL93-AM93</f>
        <v>11800.288244181593</v>
      </c>
      <c r="AO93" s="310"/>
      <c r="AP93" s="230">
        <f>+AN93-AO93</f>
        <v>11800.288244181593</v>
      </c>
      <c r="AQ93" s="191"/>
      <c r="AR93" s="191"/>
      <c r="AS93" s="191"/>
      <c r="AT93" s="191"/>
      <c r="AU93" s="191"/>
      <c r="AV93" s="191"/>
      <c r="AW93" s="191"/>
      <c r="AX93" s="190"/>
      <c r="AY93" s="191"/>
      <c r="AZ93" s="191"/>
      <c r="BA93" s="191"/>
      <c r="BB93" s="191"/>
      <c r="BC93" s="191"/>
      <c r="BD93" s="192"/>
      <c r="BE93" s="206"/>
      <c r="BF93" s="191"/>
      <c r="BG93" s="191"/>
      <c r="BH93" s="191"/>
      <c r="BI93" s="191"/>
      <c r="BJ93" s="191"/>
      <c r="BK93" s="191"/>
      <c r="BL93" s="191"/>
      <c r="BM93" s="190"/>
      <c r="BN93" s="191"/>
      <c r="BO93" s="191"/>
      <c r="BP93" s="191"/>
      <c r="BQ93" s="191"/>
      <c r="BR93" s="191"/>
      <c r="BS93" s="193"/>
      <c r="BT93" s="194"/>
    </row>
    <row r="94" spans="1:72" s="156" customFormat="1" ht="24" customHeight="1" outlineLevel="1" x14ac:dyDescent="0.3">
      <c r="A94" s="137"/>
      <c r="B94" s="177"/>
      <c r="C94" s="320" t="s">
        <v>149</v>
      </c>
      <c r="D94" s="321"/>
      <c r="E94" s="321"/>
      <c r="F94" s="321"/>
      <c r="G94" s="322"/>
      <c r="H94" s="199"/>
      <c r="I94" s="285"/>
      <c r="J94" s="200"/>
      <c r="K94" s="286">
        <f>SUM(K95:K96)</f>
        <v>35000</v>
      </c>
      <c r="L94" s="286">
        <f t="shared" ref="L94:AM94" si="31">SUM(L95:L96)</f>
        <v>12012.698445898464</v>
      </c>
      <c r="M94" s="286">
        <f t="shared" si="31"/>
        <v>0</v>
      </c>
      <c r="N94" s="286">
        <f t="shared" si="31"/>
        <v>0</v>
      </c>
      <c r="O94" s="286">
        <f t="shared" si="31"/>
        <v>22987.301554101534</v>
      </c>
      <c r="P94" s="286">
        <f t="shared" si="31"/>
        <v>0</v>
      </c>
      <c r="Q94" s="286">
        <f t="shared" si="31"/>
        <v>0</v>
      </c>
      <c r="R94" s="286">
        <f t="shared" si="31"/>
        <v>22987.301554101534</v>
      </c>
      <c r="S94" s="286">
        <f t="shared" si="31"/>
        <v>6634.1352285137045</v>
      </c>
      <c r="T94" s="287">
        <f>SUM(T95:T96)</f>
        <v>16353.16632558783</v>
      </c>
      <c r="U94" s="286">
        <f t="shared" si="31"/>
        <v>35000</v>
      </c>
      <c r="V94" s="286">
        <f t="shared" si="31"/>
        <v>12012.698445898464</v>
      </c>
      <c r="W94" s="286">
        <f t="shared" si="31"/>
        <v>0</v>
      </c>
      <c r="X94" s="286">
        <f t="shared" si="31"/>
        <v>0</v>
      </c>
      <c r="Y94" s="286">
        <f t="shared" si="31"/>
        <v>22987.301554101534</v>
      </c>
      <c r="Z94" s="286">
        <f t="shared" si="31"/>
        <v>0</v>
      </c>
      <c r="AA94" s="286">
        <f t="shared" si="31"/>
        <v>0</v>
      </c>
      <c r="AB94" s="286">
        <f t="shared" si="31"/>
        <v>22987.301554101534</v>
      </c>
      <c r="AC94" s="286">
        <f t="shared" si="31"/>
        <v>1530.9542835031625</v>
      </c>
      <c r="AD94" s="286">
        <f t="shared" si="31"/>
        <v>21456.347270598373</v>
      </c>
      <c r="AE94" s="286">
        <f t="shared" si="31"/>
        <v>35000</v>
      </c>
      <c r="AF94" s="286">
        <f t="shared" si="31"/>
        <v>12012.698445898464</v>
      </c>
      <c r="AG94" s="286">
        <f t="shared" si="31"/>
        <v>0</v>
      </c>
      <c r="AH94" s="286">
        <f t="shared" si="31"/>
        <v>0</v>
      </c>
      <c r="AI94" s="286">
        <f t="shared" si="31"/>
        <v>22987.301554101534</v>
      </c>
      <c r="AJ94" s="286">
        <f t="shared" si="31"/>
        <v>0</v>
      </c>
      <c r="AK94" s="286">
        <f t="shared" si="31"/>
        <v>0</v>
      </c>
      <c r="AL94" s="286">
        <f t="shared" si="31"/>
        <v>22987.301554101534</v>
      </c>
      <c r="AM94" s="286">
        <f t="shared" si="31"/>
        <v>8165.089512016867</v>
      </c>
      <c r="AN94" s="286">
        <f>SUM(AN95)</f>
        <v>14822.212042084666</v>
      </c>
      <c r="AO94" s="201"/>
      <c r="AP94" s="286">
        <f t="shared" ref="AP94" si="32">SUM(AP95)</f>
        <v>14822.212042084666</v>
      </c>
      <c r="AQ94" s="191"/>
      <c r="AR94" s="191"/>
      <c r="AS94" s="191"/>
      <c r="AT94" s="191"/>
      <c r="AU94" s="191"/>
      <c r="AV94" s="191"/>
      <c r="AW94" s="191"/>
      <c r="AX94" s="190"/>
      <c r="AY94" s="191"/>
      <c r="AZ94" s="191"/>
      <c r="BA94" s="191"/>
      <c r="BB94" s="191"/>
      <c r="BC94" s="191"/>
      <c r="BD94" s="192"/>
      <c r="BE94" s="206"/>
      <c r="BF94" s="191"/>
      <c r="BG94" s="191"/>
      <c r="BH94" s="191"/>
      <c r="BI94" s="191"/>
      <c r="BJ94" s="191"/>
      <c r="BK94" s="191"/>
      <c r="BL94" s="191"/>
      <c r="BM94" s="190"/>
      <c r="BN94" s="191"/>
      <c r="BO94" s="191"/>
      <c r="BP94" s="191"/>
      <c r="BQ94" s="191"/>
      <c r="BR94" s="191"/>
      <c r="BS94" s="193"/>
      <c r="BT94" s="194"/>
    </row>
    <row r="95" spans="1:72" s="156" customFormat="1" ht="12.75" customHeight="1" outlineLevel="1" x14ac:dyDescent="0.3">
      <c r="A95" s="137"/>
      <c r="B95" s="177"/>
      <c r="C95" s="289" t="s">
        <v>150</v>
      </c>
      <c r="D95" s="290"/>
      <c r="E95" s="290"/>
      <c r="F95" s="290"/>
      <c r="G95" s="291"/>
      <c r="H95" s="222">
        <v>28</v>
      </c>
      <c r="I95" s="237">
        <v>42247</v>
      </c>
      <c r="J95" s="222">
        <v>15</v>
      </c>
      <c r="K95" s="223">
        <f>L95+O95</f>
        <v>35000</v>
      </c>
      <c r="L95" s="224">
        <v>12012.698445898464</v>
      </c>
      <c r="M95" s="224"/>
      <c r="N95" s="224"/>
      <c r="O95" s="224">
        <v>22987.301554101534</v>
      </c>
      <c r="P95" s="224"/>
      <c r="Q95" s="224"/>
      <c r="R95" s="224">
        <v>22987.301554101534</v>
      </c>
      <c r="S95" s="227">
        <v>6634.1352285137045</v>
      </c>
      <c r="T95" s="228">
        <f>R95-S95</f>
        <v>16353.16632558783</v>
      </c>
      <c r="U95" s="223">
        <f>V95+Y95</f>
        <v>35000</v>
      </c>
      <c r="V95" s="223">
        <v>12012.698445898464</v>
      </c>
      <c r="W95" s="224"/>
      <c r="X95" s="224"/>
      <c r="Y95" s="224">
        <v>22987.301554101534</v>
      </c>
      <c r="Z95" s="224"/>
      <c r="AA95" s="229"/>
      <c r="AB95" s="224">
        <v>22987.301554101534</v>
      </c>
      <c r="AC95" s="227">
        <v>1530.9542835031625</v>
      </c>
      <c r="AD95" s="230">
        <f>+AB95-AC95</f>
        <v>21456.347270598373</v>
      </c>
      <c r="AE95" s="223">
        <f>AF95+AI95</f>
        <v>35000</v>
      </c>
      <c r="AF95" s="223">
        <v>12012.698445898464</v>
      </c>
      <c r="AG95" s="224"/>
      <c r="AH95" s="224"/>
      <c r="AI95" s="224">
        <v>22987.301554101534</v>
      </c>
      <c r="AJ95" s="224"/>
      <c r="AK95" s="229"/>
      <c r="AL95" s="224">
        <v>22987.301554101534</v>
      </c>
      <c r="AM95" s="227">
        <f>+AC95+S95</f>
        <v>8165.089512016867</v>
      </c>
      <c r="AN95" s="230">
        <f>+AL95-AM95</f>
        <v>14822.212042084666</v>
      </c>
      <c r="AO95" s="310"/>
      <c r="AP95" s="230">
        <f>+AN95-AO95</f>
        <v>14822.212042084666</v>
      </c>
      <c r="AQ95" s="191"/>
      <c r="AR95" s="191"/>
      <c r="AS95" s="191"/>
      <c r="AT95" s="191"/>
      <c r="AU95" s="191"/>
      <c r="AV95" s="191"/>
      <c r="AW95" s="191"/>
      <c r="AX95" s="190"/>
      <c r="AY95" s="191"/>
      <c r="AZ95" s="191"/>
      <c r="BA95" s="191"/>
      <c r="BB95" s="191"/>
      <c r="BC95" s="191"/>
      <c r="BD95" s="192"/>
      <c r="BE95" s="206"/>
      <c r="BF95" s="191"/>
      <c r="BG95" s="191"/>
      <c r="BH95" s="191"/>
      <c r="BI95" s="191"/>
      <c r="BJ95" s="191"/>
      <c r="BK95" s="191"/>
      <c r="BL95" s="191"/>
      <c r="BM95" s="190"/>
      <c r="BN95" s="191"/>
      <c r="BO95" s="191"/>
      <c r="BP95" s="191"/>
      <c r="BQ95" s="191"/>
      <c r="BR95" s="191"/>
      <c r="BS95" s="193"/>
      <c r="BT95" s="194"/>
    </row>
    <row r="96" spans="1:72" s="156" customFormat="1" ht="12.75" customHeight="1" outlineLevel="1" x14ac:dyDescent="0.3">
      <c r="A96" s="137"/>
      <c r="B96" s="177"/>
      <c r="C96" s="289"/>
      <c r="D96" s="290"/>
      <c r="E96" s="290"/>
      <c r="F96" s="290"/>
      <c r="G96" s="291"/>
      <c r="H96" s="199"/>
      <c r="I96" s="285"/>
      <c r="J96" s="200"/>
      <c r="K96" s="201"/>
      <c r="L96" s="202"/>
      <c r="M96" s="202"/>
      <c r="N96" s="202"/>
      <c r="O96" s="202">
        <f>K96-L96</f>
        <v>0</v>
      </c>
      <c r="P96" s="202"/>
      <c r="Q96" s="202"/>
      <c r="R96" s="202"/>
      <c r="S96" s="204"/>
      <c r="T96" s="292"/>
      <c r="U96" s="201"/>
      <c r="V96" s="202"/>
      <c r="W96" s="202"/>
      <c r="X96" s="202"/>
      <c r="Y96" s="202"/>
      <c r="Z96" s="202"/>
      <c r="AA96" s="203"/>
      <c r="AB96" s="202"/>
      <c r="AC96" s="204"/>
      <c r="AD96" s="205"/>
      <c r="AE96" s="202"/>
      <c r="AF96" s="202"/>
      <c r="AG96" s="202"/>
      <c r="AH96" s="202"/>
      <c r="AI96" s="202"/>
      <c r="AJ96" s="202"/>
      <c r="AK96" s="203"/>
      <c r="AL96" s="202"/>
      <c r="AM96" s="204"/>
      <c r="AN96" s="205"/>
      <c r="AO96" s="310"/>
      <c r="AP96" s="206"/>
      <c r="AQ96" s="191"/>
      <c r="AR96" s="191"/>
      <c r="AS96" s="191"/>
      <c r="AT96" s="191"/>
      <c r="AU96" s="191"/>
      <c r="AV96" s="191"/>
      <c r="AW96" s="191"/>
      <c r="AX96" s="190"/>
      <c r="AY96" s="191"/>
      <c r="AZ96" s="191"/>
      <c r="BA96" s="191"/>
      <c r="BB96" s="191"/>
      <c r="BC96" s="191"/>
      <c r="BD96" s="192"/>
      <c r="BE96" s="206"/>
      <c r="BF96" s="191"/>
      <c r="BG96" s="191"/>
      <c r="BH96" s="191"/>
      <c r="BI96" s="191"/>
      <c r="BJ96" s="191"/>
      <c r="BK96" s="191"/>
      <c r="BL96" s="191"/>
      <c r="BM96" s="190"/>
      <c r="BN96" s="191"/>
      <c r="BO96" s="191"/>
      <c r="BP96" s="191"/>
      <c r="BQ96" s="191"/>
      <c r="BR96" s="191"/>
      <c r="BS96" s="193"/>
      <c r="BT96" s="194"/>
    </row>
    <row r="97" spans="1:72" s="156" customFormat="1" ht="12.75" customHeight="1" outlineLevel="1" x14ac:dyDescent="0.3">
      <c r="A97" s="137"/>
      <c r="B97" s="138"/>
      <c r="C97" s="320" t="s">
        <v>151</v>
      </c>
      <c r="D97" s="321"/>
      <c r="E97" s="321"/>
      <c r="F97" s="321"/>
      <c r="G97" s="322"/>
      <c r="H97" s="199"/>
      <c r="I97" s="285"/>
      <c r="J97" s="200"/>
      <c r="K97" s="286">
        <f>SUM(K98:K107)</f>
        <v>1784812.72</v>
      </c>
      <c r="L97" s="286">
        <f t="shared" ref="L97:AM97" si="33">SUM(L98:L107)</f>
        <v>612583.34250753745</v>
      </c>
      <c r="M97" s="286">
        <f t="shared" si="33"/>
        <v>0</v>
      </c>
      <c r="N97" s="286">
        <f t="shared" si="33"/>
        <v>0</v>
      </c>
      <c r="O97" s="286">
        <f t="shared" si="33"/>
        <v>1172229.3774924625</v>
      </c>
      <c r="P97" s="286">
        <f t="shared" si="33"/>
        <v>0</v>
      </c>
      <c r="Q97" s="286">
        <f t="shared" si="33"/>
        <v>0</v>
      </c>
      <c r="R97" s="286">
        <f t="shared" si="33"/>
        <v>1172229.3774924625</v>
      </c>
      <c r="S97" s="286">
        <f t="shared" si="33"/>
        <v>370136.59063820902</v>
      </c>
      <c r="T97" s="287">
        <f>SUM(T98:T107)</f>
        <v>802092.78685425338</v>
      </c>
      <c r="U97" s="286">
        <f t="shared" si="33"/>
        <v>1784812.72</v>
      </c>
      <c r="V97" s="286">
        <f t="shared" si="33"/>
        <v>612583.34250753745</v>
      </c>
      <c r="W97" s="286">
        <f t="shared" si="33"/>
        <v>0</v>
      </c>
      <c r="X97" s="286">
        <f t="shared" si="33"/>
        <v>0</v>
      </c>
      <c r="Y97" s="286">
        <f t="shared" si="33"/>
        <v>1172229.3774924625</v>
      </c>
      <c r="Z97" s="286">
        <f t="shared" si="33"/>
        <v>0</v>
      </c>
      <c r="AA97" s="286">
        <f t="shared" si="33"/>
        <v>0</v>
      </c>
      <c r="AB97" s="286">
        <f t="shared" si="33"/>
        <v>1172229.3774924625</v>
      </c>
      <c r="AC97" s="286">
        <f t="shared" si="33"/>
        <v>85416.136301125152</v>
      </c>
      <c r="AD97" s="286">
        <f t="shared" si="33"/>
        <v>1086813.2411913371</v>
      </c>
      <c r="AE97" s="286">
        <f>SUM(AE98:AE107)</f>
        <v>1784812.72</v>
      </c>
      <c r="AF97" s="286">
        <f t="shared" si="33"/>
        <v>612583.34250753745</v>
      </c>
      <c r="AG97" s="286">
        <f t="shared" si="33"/>
        <v>0</v>
      </c>
      <c r="AH97" s="286">
        <f t="shared" si="33"/>
        <v>0</v>
      </c>
      <c r="AI97" s="286">
        <f t="shared" si="33"/>
        <v>1172229.3774924625</v>
      </c>
      <c r="AJ97" s="286">
        <f t="shared" si="33"/>
        <v>0</v>
      </c>
      <c r="AK97" s="286">
        <f t="shared" si="33"/>
        <v>0</v>
      </c>
      <c r="AL97" s="286">
        <f t="shared" si="33"/>
        <v>1172229.3774924625</v>
      </c>
      <c r="AM97" s="286">
        <f t="shared" si="33"/>
        <v>455552.72693933413</v>
      </c>
      <c r="AN97" s="286">
        <f>SUM(AN98:AN107)</f>
        <v>716676.65055312845</v>
      </c>
      <c r="AO97" s="201"/>
      <c r="AP97" s="286">
        <f t="shared" ref="AP97" si="34">SUM(AP98:AP107)</f>
        <v>716676.65055312845</v>
      </c>
      <c r="AQ97" s="191"/>
      <c r="AR97" s="191"/>
      <c r="AS97" s="191"/>
      <c r="AT97" s="191"/>
      <c r="AU97" s="191"/>
      <c r="AV97" s="191"/>
      <c r="AW97" s="191"/>
      <c r="AX97" s="190"/>
      <c r="AY97" s="191"/>
      <c r="AZ97" s="191"/>
      <c r="BA97" s="191"/>
      <c r="BB97" s="191"/>
      <c r="BC97" s="191"/>
      <c r="BD97" s="192"/>
      <c r="BE97" s="206"/>
      <c r="BF97" s="191"/>
      <c r="BG97" s="191"/>
      <c r="BH97" s="191"/>
      <c r="BI97" s="191"/>
      <c r="BJ97" s="191"/>
      <c r="BK97" s="191"/>
      <c r="BL97" s="191"/>
      <c r="BM97" s="190"/>
      <c r="BN97" s="191"/>
      <c r="BO97" s="191"/>
      <c r="BP97" s="191"/>
      <c r="BQ97" s="191"/>
      <c r="BR97" s="191"/>
      <c r="BS97" s="193"/>
      <c r="BT97" s="194"/>
    </row>
    <row r="98" spans="1:72" s="156" customFormat="1" ht="12.75" customHeight="1" outlineLevel="1" x14ac:dyDescent="0.3">
      <c r="A98" s="137"/>
      <c r="B98" s="138"/>
      <c r="C98" s="289" t="s">
        <v>152</v>
      </c>
      <c r="D98" s="290"/>
      <c r="E98" s="290"/>
      <c r="F98" s="290"/>
      <c r="G98" s="291"/>
      <c r="H98" s="222">
        <v>21</v>
      </c>
      <c r="I98" s="237">
        <v>42247</v>
      </c>
      <c r="J98" s="222">
        <v>16</v>
      </c>
      <c r="K98" s="223">
        <f>L98+O98</f>
        <v>397000</v>
      </c>
      <c r="L98" s="224">
        <v>136258.32237204831</v>
      </c>
      <c r="M98" s="224"/>
      <c r="N98" s="224"/>
      <c r="O98" s="224">
        <v>260741.67762795169</v>
      </c>
      <c r="P98" s="224"/>
      <c r="Q98" s="224"/>
      <c r="R98" s="224">
        <v>260741.67762795169</v>
      </c>
      <c r="S98" s="227">
        <v>70617.594611840774</v>
      </c>
      <c r="T98" s="228">
        <f>R98-S98</f>
        <v>190124.08301611093</v>
      </c>
      <c r="U98" s="223">
        <f>V98+Y98</f>
        <v>397000</v>
      </c>
      <c r="V98" s="223">
        <v>136258.32237204831</v>
      </c>
      <c r="W98" s="224"/>
      <c r="X98" s="224"/>
      <c r="Y98" s="224">
        <v>260741.67762795169</v>
      </c>
      <c r="Z98" s="224"/>
      <c r="AA98" s="229"/>
      <c r="AB98" s="224">
        <v>260741.67762795169</v>
      </c>
      <c r="AC98" s="227">
        <v>16296.36798734787</v>
      </c>
      <c r="AD98" s="230">
        <f t="shared" ref="AD98:AD107" si="35">+AB98-AC98</f>
        <v>244445.30964060381</v>
      </c>
      <c r="AE98" s="223">
        <f>AF98+AI98</f>
        <v>397000</v>
      </c>
      <c r="AF98" s="223">
        <v>136258.32237204831</v>
      </c>
      <c r="AG98" s="224"/>
      <c r="AH98" s="224"/>
      <c r="AI98" s="224">
        <v>260741.67762795169</v>
      </c>
      <c r="AJ98" s="224"/>
      <c r="AK98" s="229"/>
      <c r="AL98" s="224">
        <v>260741.67762795169</v>
      </c>
      <c r="AM98" s="227">
        <f t="shared" ref="AM98:AM107" si="36">+AC98+S98</f>
        <v>86913.962599188642</v>
      </c>
      <c r="AN98" s="230">
        <f t="shared" ref="AN98:AP107" si="37">+AL98-AM98</f>
        <v>173827.71502876305</v>
      </c>
      <c r="AO98" s="310"/>
      <c r="AP98" s="230">
        <f t="shared" si="37"/>
        <v>173827.71502876305</v>
      </c>
      <c r="AQ98" s="191"/>
      <c r="AR98" s="191"/>
      <c r="AS98" s="191"/>
      <c r="AT98" s="191"/>
      <c r="AU98" s="191"/>
      <c r="AV98" s="191"/>
      <c r="AW98" s="191"/>
      <c r="AX98" s="190"/>
      <c r="AY98" s="191"/>
      <c r="AZ98" s="191"/>
      <c r="BA98" s="191"/>
      <c r="BB98" s="191"/>
      <c r="BC98" s="191"/>
      <c r="BD98" s="192"/>
      <c r="BE98" s="206"/>
      <c r="BF98" s="191"/>
      <c r="BG98" s="191"/>
      <c r="BH98" s="191"/>
      <c r="BI98" s="191"/>
      <c r="BJ98" s="191"/>
      <c r="BK98" s="191"/>
      <c r="BL98" s="191"/>
      <c r="BM98" s="190"/>
      <c r="BN98" s="191"/>
      <c r="BO98" s="191"/>
      <c r="BP98" s="191"/>
      <c r="BQ98" s="191"/>
      <c r="BR98" s="191"/>
      <c r="BS98" s="193"/>
      <c r="BT98" s="194"/>
    </row>
    <row r="99" spans="1:72" s="156" customFormat="1" ht="12.75" customHeight="1" outlineLevel="1" x14ac:dyDescent="0.3">
      <c r="A99" s="137"/>
      <c r="B99" s="138"/>
      <c r="C99" s="289" t="s">
        <v>153</v>
      </c>
      <c r="D99" s="290"/>
      <c r="E99" s="290"/>
      <c r="F99" s="290"/>
      <c r="G99" s="291"/>
      <c r="H99" s="222">
        <v>22</v>
      </c>
      <c r="I99" s="237">
        <v>42247</v>
      </c>
      <c r="J99" s="222">
        <v>16</v>
      </c>
      <c r="K99" s="223">
        <f t="shared" ref="K99:K107" si="38">L99+O99</f>
        <v>87000</v>
      </c>
      <c r="L99" s="224">
        <v>29860.136136947614</v>
      </c>
      <c r="M99" s="224"/>
      <c r="N99" s="224"/>
      <c r="O99" s="224">
        <v>57139.863863052386</v>
      </c>
      <c r="P99" s="224"/>
      <c r="Q99" s="224"/>
      <c r="R99" s="224">
        <v>57139.863863052386</v>
      </c>
      <c r="S99" s="227">
        <v>15475.209033431811</v>
      </c>
      <c r="T99" s="228">
        <f t="shared" ref="T99:T107" si="39">R99-S99</f>
        <v>41664.654829620573</v>
      </c>
      <c r="U99" s="223">
        <f t="shared" ref="U99:U107" si="40">V99+Y99</f>
        <v>87000</v>
      </c>
      <c r="V99" s="223">
        <v>29860.136136947614</v>
      </c>
      <c r="W99" s="224"/>
      <c r="X99" s="224"/>
      <c r="Y99" s="224">
        <v>57139.863863052386</v>
      </c>
      <c r="Z99" s="224"/>
      <c r="AA99" s="229"/>
      <c r="AB99" s="224">
        <v>57139.863863052386</v>
      </c>
      <c r="AC99" s="227">
        <v>3571.2020846381101</v>
      </c>
      <c r="AD99" s="230">
        <f t="shared" si="35"/>
        <v>53568.661778414273</v>
      </c>
      <c r="AE99" s="223">
        <f t="shared" ref="AE99:AE107" si="41">AF99+AI99</f>
        <v>87000</v>
      </c>
      <c r="AF99" s="223">
        <v>29860.136136947614</v>
      </c>
      <c r="AG99" s="224"/>
      <c r="AH99" s="224"/>
      <c r="AI99" s="224">
        <v>57139.863863052386</v>
      </c>
      <c r="AJ99" s="224"/>
      <c r="AK99" s="229"/>
      <c r="AL99" s="224">
        <v>57139.863863052386</v>
      </c>
      <c r="AM99" s="227">
        <f t="shared" si="36"/>
        <v>19046.411118069922</v>
      </c>
      <c r="AN99" s="230">
        <f t="shared" si="37"/>
        <v>38093.452744982467</v>
      </c>
      <c r="AO99" s="149"/>
      <c r="AP99" s="230">
        <f t="shared" si="37"/>
        <v>38093.452744982467</v>
      </c>
      <c r="AQ99" s="191"/>
      <c r="AR99" s="191"/>
      <c r="AS99" s="191"/>
      <c r="AT99" s="191"/>
      <c r="AU99" s="191"/>
      <c r="AV99" s="191"/>
      <c r="AW99" s="191"/>
      <c r="AX99" s="190"/>
      <c r="AY99" s="191"/>
      <c r="AZ99" s="191"/>
      <c r="BA99" s="191"/>
      <c r="BB99" s="191"/>
      <c r="BC99" s="191"/>
      <c r="BD99" s="192"/>
      <c r="BE99" s="206"/>
      <c r="BF99" s="191"/>
      <c r="BG99" s="191"/>
      <c r="BH99" s="191"/>
      <c r="BI99" s="191"/>
      <c r="BJ99" s="191"/>
      <c r="BK99" s="191"/>
      <c r="BL99" s="191"/>
      <c r="BM99" s="190"/>
      <c r="BN99" s="191"/>
      <c r="BO99" s="191"/>
      <c r="BP99" s="191"/>
      <c r="BQ99" s="191"/>
      <c r="BR99" s="191"/>
      <c r="BS99" s="193"/>
      <c r="BT99" s="194"/>
    </row>
    <row r="100" spans="1:72" s="156" customFormat="1" ht="12.75" customHeight="1" outlineLevel="1" x14ac:dyDescent="0.3">
      <c r="A100" s="137"/>
      <c r="B100" s="138"/>
      <c r="C100" s="289" t="s">
        <v>154</v>
      </c>
      <c r="D100" s="290"/>
      <c r="E100" s="290"/>
      <c r="F100" s="290"/>
      <c r="G100" s="291"/>
      <c r="H100" s="222">
        <v>23</v>
      </c>
      <c r="I100" s="237">
        <v>42247</v>
      </c>
      <c r="J100" s="222">
        <v>16</v>
      </c>
      <c r="K100" s="223">
        <f t="shared" si="38"/>
        <v>34300</v>
      </c>
      <c r="L100" s="224">
        <v>11772.444476980496</v>
      </c>
      <c r="M100" s="224"/>
      <c r="N100" s="224"/>
      <c r="O100" s="224">
        <v>22527.555523019502</v>
      </c>
      <c r="P100" s="224"/>
      <c r="Q100" s="224"/>
      <c r="R100" s="224">
        <v>22527.555523019502</v>
      </c>
      <c r="S100" s="227">
        <v>6101.01373087098</v>
      </c>
      <c r="T100" s="228">
        <f t="shared" si="39"/>
        <v>16426.54179214852</v>
      </c>
      <c r="U100" s="223">
        <f t="shared" si="40"/>
        <v>34300</v>
      </c>
      <c r="V100" s="223">
        <v>11772.444476980496</v>
      </c>
      <c r="W100" s="224"/>
      <c r="X100" s="224"/>
      <c r="Y100" s="224">
        <v>22527.555523019502</v>
      </c>
      <c r="Z100" s="224"/>
      <c r="AA100" s="229"/>
      <c r="AB100" s="224">
        <v>22527.555523019502</v>
      </c>
      <c r="AC100" s="227">
        <v>1407.9262455856108</v>
      </c>
      <c r="AD100" s="230">
        <f t="shared" si="35"/>
        <v>21119.629277433891</v>
      </c>
      <c r="AE100" s="223">
        <f t="shared" si="41"/>
        <v>34300</v>
      </c>
      <c r="AF100" s="223">
        <v>11772.444476980496</v>
      </c>
      <c r="AG100" s="224"/>
      <c r="AH100" s="224"/>
      <c r="AI100" s="224">
        <v>22527.555523019502</v>
      </c>
      <c r="AJ100" s="224"/>
      <c r="AK100" s="229"/>
      <c r="AL100" s="224">
        <v>22527.555523019502</v>
      </c>
      <c r="AM100" s="227">
        <f t="shared" si="36"/>
        <v>7508.9399764565906</v>
      </c>
      <c r="AN100" s="230">
        <f t="shared" si="37"/>
        <v>15018.615546562913</v>
      </c>
      <c r="AO100" s="149"/>
      <c r="AP100" s="230">
        <f t="shared" si="37"/>
        <v>15018.615546562913</v>
      </c>
      <c r="AQ100" s="191"/>
      <c r="AR100" s="191"/>
      <c r="AS100" s="191"/>
      <c r="AT100" s="191"/>
      <c r="AU100" s="191"/>
      <c r="AV100" s="191"/>
      <c r="AW100" s="191"/>
      <c r="AX100" s="190"/>
      <c r="AY100" s="191"/>
      <c r="AZ100" s="191"/>
      <c r="BA100" s="191"/>
      <c r="BB100" s="191"/>
      <c r="BC100" s="191"/>
      <c r="BD100" s="192"/>
      <c r="BE100" s="206"/>
      <c r="BF100" s="191"/>
      <c r="BG100" s="191"/>
      <c r="BH100" s="191"/>
      <c r="BI100" s="191"/>
      <c r="BJ100" s="191"/>
      <c r="BK100" s="191"/>
      <c r="BL100" s="191"/>
      <c r="BM100" s="190"/>
      <c r="BN100" s="191"/>
      <c r="BO100" s="191"/>
      <c r="BP100" s="191"/>
      <c r="BQ100" s="191"/>
      <c r="BR100" s="191"/>
      <c r="BS100" s="193"/>
      <c r="BT100" s="194"/>
    </row>
    <row r="101" spans="1:72" s="156" customFormat="1" ht="12.75" customHeight="1" outlineLevel="1" x14ac:dyDescent="0.3">
      <c r="A101" s="137"/>
      <c r="B101" s="138"/>
      <c r="C101" s="289" t="s">
        <v>155</v>
      </c>
      <c r="D101" s="290"/>
      <c r="E101" s="290"/>
      <c r="F101" s="290"/>
      <c r="G101" s="291"/>
      <c r="H101" s="222">
        <v>24</v>
      </c>
      <c r="I101" s="237">
        <v>42247</v>
      </c>
      <c r="J101" s="222">
        <v>16</v>
      </c>
      <c r="K101" s="223">
        <f t="shared" si="38"/>
        <v>405000</v>
      </c>
      <c r="L101" s="224">
        <v>139004.08201682509</v>
      </c>
      <c r="M101" s="224"/>
      <c r="N101" s="224"/>
      <c r="O101" s="224">
        <v>265995.91798317491</v>
      </c>
      <c r="P101" s="224"/>
      <c r="Q101" s="224"/>
      <c r="R101" s="224">
        <v>265995.91798317491</v>
      </c>
      <c r="S101" s="227">
        <v>72040.390357631652</v>
      </c>
      <c r="T101" s="228">
        <f t="shared" si="39"/>
        <v>193955.52762554324</v>
      </c>
      <c r="U101" s="223">
        <f t="shared" si="40"/>
        <v>405000</v>
      </c>
      <c r="V101" s="223">
        <v>139004.08201682509</v>
      </c>
      <c r="W101" s="224"/>
      <c r="X101" s="224"/>
      <c r="Y101" s="224">
        <v>265995.91798317491</v>
      </c>
      <c r="Z101" s="224"/>
      <c r="AA101" s="229"/>
      <c r="AB101" s="224">
        <v>265995.91798317491</v>
      </c>
      <c r="AC101" s="227">
        <v>16624.705467145766</v>
      </c>
      <c r="AD101" s="230">
        <f t="shared" si="35"/>
        <v>249371.21251602913</v>
      </c>
      <c r="AE101" s="223">
        <f t="shared" si="41"/>
        <v>405000</v>
      </c>
      <c r="AF101" s="223">
        <v>139004.08201682509</v>
      </c>
      <c r="AG101" s="224"/>
      <c r="AH101" s="224"/>
      <c r="AI101" s="224">
        <v>265995.91798317491</v>
      </c>
      <c r="AJ101" s="224"/>
      <c r="AK101" s="229"/>
      <c r="AL101" s="224">
        <v>265995.91798317491</v>
      </c>
      <c r="AM101" s="227">
        <f t="shared" si="36"/>
        <v>88665.095824777411</v>
      </c>
      <c r="AN101" s="230">
        <f t="shared" si="37"/>
        <v>177330.8221583975</v>
      </c>
      <c r="AO101" s="149"/>
      <c r="AP101" s="230">
        <f t="shared" si="37"/>
        <v>177330.8221583975</v>
      </c>
      <c r="AQ101" s="191"/>
      <c r="AR101" s="191"/>
      <c r="AS101" s="191"/>
      <c r="AT101" s="191"/>
      <c r="AU101" s="191"/>
      <c r="AV101" s="191"/>
      <c r="AW101" s="191"/>
      <c r="AX101" s="190"/>
      <c r="AY101" s="191"/>
      <c r="AZ101" s="191"/>
      <c r="BA101" s="191"/>
      <c r="BB101" s="191"/>
      <c r="BC101" s="191"/>
      <c r="BD101" s="192"/>
      <c r="BE101" s="206"/>
      <c r="BF101" s="191"/>
      <c r="BG101" s="191"/>
      <c r="BH101" s="191"/>
      <c r="BI101" s="191"/>
      <c r="BJ101" s="191"/>
      <c r="BK101" s="191"/>
      <c r="BL101" s="191"/>
      <c r="BM101" s="190"/>
      <c r="BN101" s="191"/>
      <c r="BO101" s="191"/>
      <c r="BP101" s="191"/>
      <c r="BQ101" s="191"/>
      <c r="BR101" s="191"/>
      <c r="BS101" s="193"/>
      <c r="BT101" s="194"/>
    </row>
    <row r="102" spans="1:72" s="156" customFormat="1" ht="12.75" customHeight="1" outlineLevel="1" x14ac:dyDescent="0.3">
      <c r="A102" s="137"/>
      <c r="B102" s="138"/>
      <c r="C102" s="289" t="s">
        <v>156</v>
      </c>
      <c r="D102" s="290"/>
      <c r="E102" s="290"/>
      <c r="F102" s="290"/>
      <c r="G102" s="291"/>
      <c r="H102" s="222">
        <v>25</v>
      </c>
      <c r="I102" s="237">
        <v>42247</v>
      </c>
      <c r="J102" s="222">
        <v>16</v>
      </c>
      <c r="K102" s="223">
        <f t="shared" si="38"/>
        <v>312612.71999999997</v>
      </c>
      <c r="L102" s="224">
        <v>107294.92387748833</v>
      </c>
      <c r="M102" s="224"/>
      <c r="N102" s="224"/>
      <c r="O102" s="224">
        <v>205317.79612251165</v>
      </c>
      <c r="P102" s="224"/>
      <c r="Q102" s="224"/>
      <c r="R102" s="224">
        <v>205317.79612251165</v>
      </c>
      <c r="S102" s="227">
        <v>55606.860425810693</v>
      </c>
      <c r="T102" s="228">
        <f t="shared" si="39"/>
        <v>149710.93569670094</v>
      </c>
      <c r="U102" s="223">
        <f t="shared" si="40"/>
        <v>312612.71999999997</v>
      </c>
      <c r="V102" s="223">
        <v>107294.92387748833</v>
      </c>
      <c r="W102" s="224"/>
      <c r="X102" s="224"/>
      <c r="Y102" s="224">
        <v>205317.79612251165</v>
      </c>
      <c r="Z102" s="224"/>
      <c r="AA102" s="229"/>
      <c r="AB102" s="224">
        <v>205317.79612251165</v>
      </c>
      <c r="AC102" s="227">
        <v>12832.352405956313</v>
      </c>
      <c r="AD102" s="230">
        <f t="shared" si="35"/>
        <v>192485.44371655534</v>
      </c>
      <c r="AE102" s="223">
        <f t="shared" si="41"/>
        <v>312612.71999999997</v>
      </c>
      <c r="AF102" s="223">
        <v>107294.92387748833</v>
      </c>
      <c r="AG102" s="224"/>
      <c r="AH102" s="224"/>
      <c r="AI102" s="224">
        <v>205317.79612251165</v>
      </c>
      <c r="AJ102" s="224"/>
      <c r="AK102" s="229"/>
      <c r="AL102" s="224">
        <v>205317.79612251165</v>
      </c>
      <c r="AM102" s="227">
        <f t="shared" si="36"/>
        <v>68439.212831767014</v>
      </c>
      <c r="AN102" s="230">
        <f t="shared" si="37"/>
        <v>136878.58329074463</v>
      </c>
      <c r="AO102" s="149"/>
      <c r="AP102" s="230">
        <f t="shared" si="37"/>
        <v>136878.58329074463</v>
      </c>
      <c r="AQ102" s="191"/>
      <c r="AR102" s="191"/>
      <c r="AS102" s="191"/>
      <c r="AT102" s="191"/>
      <c r="AU102" s="191"/>
      <c r="AV102" s="191"/>
      <c r="AW102" s="191"/>
      <c r="AX102" s="190"/>
      <c r="AY102" s="191"/>
      <c r="AZ102" s="191"/>
      <c r="BA102" s="191"/>
      <c r="BB102" s="191"/>
      <c r="BC102" s="191"/>
      <c r="BD102" s="192"/>
      <c r="BE102" s="206"/>
      <c r="BF102" s="191"/>
      <c r="BG102" s="191"/>
      <c r="BH102" s="191"/>
      <c r="BI102" s="191"/>
      <c r="BJ102" s="191"/>
      <c r="BK102" s="191"/>
      <c r="BL102" s="191"/>
      <c r="BM102" s="190"/>
      <c r="BN102" s="191"/>
      <c r="BO102" s="191"/>
      <c r="BP102" s="191"/>
      <c r="BQ102" s="191"/>
      <c r="BR102" s="191"/>
      <c r="BS102" s="193"/>
      <c r="BT102" s="194"/>
    </row>
    <row r="103" spans="1:72" s="156" customFormat="1" ht="12.75" customHeight="1" outlineLevel="1" x14ac:dyDescent="0.3">
      <c r="A103" s="137"/>
      <c r="B103" s="138"/>
      <c r="C103" s="289" t="s">
        <v>157</v>
      </c>
      <c r="D103" s="290"/>
      <c r="E103" s="290"/>
      <c r="F103" s="290"/>
      <c r="G103" s="291"/>
      <c r="H103" s="222">
        <v>26</v>
      </c>
      <c r="I103" s="237">
        <v>42247</v>
      </c>
      <c r="J103" s="222">
        <v>16</v>
      </c>
      <c r="K103" s="223">
        <f t="shared" si="38"/>
        <v>55500</v>
      </c>
      <c r="L103" s="224">
        <v>19048.707535638994</v>
      </c>
      <c r="M103" s="224"/>
      <c r="N103" s="224"/>
      <c r="O103" s="224">
        <v>36451.292464361002</v>
      </c>
      <c r="P103" s="224"/>
      <c r="Q103" s="229"/>
      <c r="R103" s="224">
        <v>36451.292464361002</v>
      </c>
      <c r="S103" s="227">
        <v>9872.1396610253341</v>
      </c>
      <c r="T103" s="228">
        <f t="shared" si="39"/>
        <v>26579.152803335666</v>
      </c>
      <c r="U103" s="223">
        <f t="shared" si="40"/>
        <v>55500</v>
      </c>
      <c r="V103" s="223">
        <v>19048.707535638994</v>
      </c>
      <c r="W103" s="224"/>
      <c r="X103" s="224"/>
      <c r="Y103" s="224">
        <v>36451.292464361002</v>
      </c>
      <c r="Z103" s="224"/>
      <c r="AA103" s="229"/>
      <c r="AB103" s="224">
        <v>36451.292464361002</v>
      </c>
      <c r="AC103" s="227">
        <v>2278.1860756212309</v>
      </c>
      <c r="AD103" s="230">
        <f t="shared" si="35"/>
        <v>34173.106388739769</v>
      </c>
      <c r="AE103" s="223">
        <f t="shared" si="41"/>
        <v>55500</v>
      </c>
      <c r="AF103" s="223">
        <v>19048.707535638994</v>
      </c>
      <c r="AG103" s="224"/>
      <c r="AH103" s="224"/>
      <c r="AI103" s="224">
        <v>36451.292464361002</v>
      </c>
      <c r="AJ103" s="224"/>
      <c r="AK103" s="229"/>
      <c r="AL103" s="224">
        <v>36451.292464361002</v>
      </c>
      <c r="AM103" s="227">
        <f t="shared" si="36"/>
        <v>12150.325736646566</v>
      </c>
      <c r="AN103" s="230">
        <f t="shared" si="37"/>
        <v>24300.966727714436</v>
      </c>
      <c r="AO103" s="149"/>
      <c r="AP103" s="230">
        <f t="shared" si="37"/>
        <v>24300.966727714436</v>
      </c>
      <c r="AQ103" s="191"/>
      <c r="AR103" s="191"/>
      <c r="AS103" s="191"/>
      <c r="AT103" s="191"/>
      <c r="AU103" s="191"/>
      <c r="AV103" s="191"/>
      <c r="AW103" s="191"/>
      <c r="AX103" s="190"/>
      <c r="AY103" s="191"/>
      <c r="AZ103" s="191"/>
      <c r="BA103" s="191"/>
      <c r="BB103" s="191"/>
      <c r="BC103" s="191"/>
      <c r="BD103" s="192"/>
      <c r="BE103" s="206"/>
      <c r="BF103" s="191"/>
      <c r="BG103" s="191"/>
      <c r="BH103" s="191"/>
      <c r="BI103" s="191"/>
      <c r="BJ103" s="191"/>
      <c r="BK103" s="191"/>
      <c r="BL103" s="191"/>
      <c r="BM103" s="190"/>
      <c r="BN103" s="191"/>
      <c r="BO103" s="191"/>
      <c r="BP103" s="191"/>
      <c r="BQ103" s="191"/>
      <c r="BR103" s="191"/>
      <c r="BS103" s="193"/>
      <c r="BT103" s="194"/>
    </row>
    <row r="104" spans="1:72" s="156" customFormat="1" ht="12.75" customHeight="1" outlineLevel="1" x14ac:dyDescent="0.3">
      <c r="A104" s="137"/>
      <c r="B104" s="138"/>
      <c r="C104" s="289" t="s">
        <v>158</v>
      </c>
      <c r="D104" s="290"/>
      <c r="E104" s="290"/>
      <c r="F104" s="290"/>
      <c r="G104" s="291"/>
      <c r="H104" s="222">
        <v>31</v>
      </c>
      <c r="I104" s="237">
        <v>42247</v>
      </c>
      <c r="J104" s="222">
        <v>10</v>
      </c>
      <c r="K104" s="223">
        <f t="shared" si="38"/>
        <v>313000</v>
      </c>
      <c r="L104" s="224">
        <v>107427.84610189199</v>
      </c>
      <c r="M104" s="224"/>
      <c r="N104" s="224"/>
      <c r="O104" s="224">
        <v>205572.15389810799</v>
      </c>
      <c r="P104" s="224"/>
      <c r="Q104" s="229"/>
      <c r="R104" s="224">
        <v>205572.15389810799</v>
      </c>
      <c r="S104" s="227">
        <v>89081.152847305784</v>
      </c>
      <c r="T104" s="228">
        <f t="shared" si="39"/>
        <v>116491.00105080221</v>
      </c>
      <c r="U104" s="223">
        <f t="shared" si="40"/>
        <v>313000</v>
      </c>
      <c r="V104" s="223">
        <v>107427.84610189199</v>
      </c>
      <c r="W104" s="224"/>
      <c r="X104" s="224"/>
      <c r="Y104" s="224">
        <v>205572.15389810799</v>
      </c>
      <c r="Z104" s="224"/>
      <c r="AA104" s="229"/>
      <c r="AB104" s="224">
        <v>205572.15389810799</v>
      </c>
      <c r="AC104" s="227">
        <v>20557.189118609029</v>
      </c>
      <c r="AD104" s="230">
        <f t="shared" si="35"/>
        <v>185014.96477949896</v>
      </c>
      <c r="AE104" s="223">
        <f t="shared" si="41"/>
        <v>313000</v>
      </c>
      <c r="AF104" s="223">
        <v>107427.84610189199</v>
      </c>
      <c r="AG104" s="224"/>
      <c r="AH104" s="224"/>
      <c r="AI104" s="224">
        <v>205572.15389810799</v>
      </c>
      <c r="AJ104" s="224"/>
      <c r="AK104" s="229"/>
      <c r="AL104" s="224">
        <v>205572.15389810799</v>
      </c>
      <c r="AM104" s="227">
        <f t="shared" si="36"/>
        <v>109638.34196591482</v>
      </c>
      <c r="AN104" s="230">
        <f t="shared" si="37"/>
        <v>95933.811932193174</v>
      </c>
      <c r="AO104" s="149"/>
      <c r="AP104" s="230">
        <f t="shared" si="37"/>
        <v>95933.811932193174</v>
      </c>
      <c r="AQ104" s="191"/>
      <c r="AR104" s="191"/>
      <c r="AS104" s="191"/>
      <c r="AT104" s="191"/>
      <c r="AU104" s="191"/>
      <c r="AV104" s="191"/>
      <c r="AW104" s="191"/>
      <c r="AX104" s="190"/>
      <c r="AY104" s="191"/>
      <c r="AZ104" s="191"/>
      <c r="BA104" s="191"/>
      <c r="BB104" s="191"/>
      <c r="BC104" s="191"/>
      <c r="BD104" s="192"/>
      <c r="BE104" s="206"/>
      <c r="BF104" s="191"/>
      <c r="BG104" s="191"/>
      <c r="BH104" s="191"/>
      <c r="BI104" s="191"/>
      <c r="BJ104" s="191"/>
      <c r="BK104" s="191"/>
      <c r="BL104" s="191"/>
      <c r="BM104" s="190"/>
      <c r="BN104" s="191"/>
      <c r="BO104" s="191"/>
      <c r="BP104" s="191"/>
      <c r="BQ104" s="191"/>
      <c r="BR104" s="191"/>
      <c r="BS104" s="193"/>
      <c r="BT104" s="194"/>
    </row>
    <row r="105" spans="1:72" s="156" customFormat="1" ht="12.75" customHeight="1" outlineLevel="1" x14ac:dyDescent="0.3">
      <c r="A105" s="137"/>
      <c r="B105" s="138"/>
      <c r="C105" s="289" t="s">
        <v>159</v>
      </c>
      <c r="D105" s="290"/>
      <c r="E105" s="290"/>
      <c r="F105" s="290"/>
      <c r="G105" s="291"/>
      <c r="H105" s="222">
        <v>32</v>
      </c>
      <c r="I105" s="237">
        <v>42247</v>
      </c>
      <c r="J105" s="222">
        <v>10</v>
      </c>
      <c r="K105" s="223">
        <f t="shared" si="38"/>
        <v>130000</v>
      </c>
      <c r="L105" s="224">
        <v>44618.594227622867</v>
      </c>
      <c r="M105" s="224"/>
      <c r="N105" s="224"/>
      <c r="O105" s="224">
        <v>85381.405772377126</v>
      </c>
      <c r="P105" s="224"/>
      <c r="Q105" s="229"/>
      <c r="R105" s="224">
        <v>85381.405772377126</v>
      </c>
      <c r="S105" s="227">
        <v>36998.495326155731</v>
      </c>
      <c r="T105" s="228">
        <f t="shared" si="39"/>
        <v>48382.910446221395</v>
      </c>
      <c r="U105" s="223">
        <f t="shared" si="40"/>
        <v>130000</v>
      </c>
      <c r="V105" s="223">
        <v>44618.594227622867</v>
      </c>
      <c r="W105" s="224"/>
      <c r="X105" s="224"/>
      <c r="Y105" s="224">
        <v>85381.405772377126</v>
      </c>
      <c r="Z105" s="224"/>
      <c r="AA105" s="229"/>
      <c r="AB105" s="224">
        <v>85381.405772377126</v>
      </c>
      <c r="AC105" s="227">
        <v>8538.1143060359373</v>
      </c>
      <c r="AD105" s="230">
        <f t="shared" si="35"/>
        <v>76843.291466341194</v>
      </c>
      <c r="AE105" s="223">
        <f t="shared" si="41"/>
        <v>130000</v>
      </c>
      <c r="AF105" s="223">
        <v>44618.594227622867</v>
      </c>
      <c r="AG105" s="224"/>
      <c r="AH105" s="224"/>
      <c r="AI105" s="224">
        <v>85381.405772377126</v>
      </c>
      <c r="AJ105" s="224"/>
      <c r="AK105" s="229"/>
      <c r="AL105" s="224">
        <v>85381.405772377126</v>
      </c>
      <c r="AM105" s="227">
        <f t="shared" si="36"/>
        <v>45536.60963219167</v>
      </c>
      <c r="AN105" s="230">
        <f t="shared" si="37"/>
        <v>39844.796140185455</v>
      </c>
      <c r="AO105" s="149"/>
      <c r="AP105" s="230">
        <f t="shared" si="37"/>
        <v>39844.796140185455</v>
      </c>
      <c r="AQ105" s="191"/>
      <c r="AR105" s="191"/>
      <c r="AS105" s="191"/>
      <c r="AT105" s="191"/>
      <c r="AU105" s="191"/>
      <c r="AV105" s="191"/>
      <c r="AW105" s="191"/>
      <c r="AX105" s="190"/>
      <c r="AY105" s="191"/>
      <c r="AZ105" s="191"/>
      <c r="BA105" s="191"/>
      <c r="BB105" s="191"/>
      <c r="BC105" s="191"/>
      <c r="BD105" s="192"/>
      <c r="BE105" s="206"/>
      <c r="BF105" s="191"/>
      <c r="BG105" s="191"/>
      <c r="BH105" s="191"/>
      <c r="BI105" s="191"/>
      <c r="BJ105" s="191"/>
      <c r="BK105" s="191"/>
      <c r="BL105" s="191"/>
      <c r="BM105" s="190"/>
      <c r="BN105" s="191"/>
      <c r="BO105" s="191"/>
      <c r="BP105" s="191"/>
      <c r="BQ105" s="191"/>
      <c r="BR105" s="191"/>
      <c r="BS105" s="193"/>
      <c r="BT105" s="194"/>
    </row>
    <row r="106" spans="1:72" s="156" customFormat="1" ht="12.75" customHeight="1" outlineLevel="1" x14ac:dyDescent="0.3">
      <c r="A106" s="137"/>
      <c r="B106" s="138"/>
      <c r="C106" s="289" t="s">
        <v>160</v>
      </c>
      <c r="D106" s="290"/>
      <c r="E106" s="290"/>
      <c r="F106" s="290"/>
      <c r="G106" s="291"/>
      <c r="H106" s="222">
        <v>33</v>
      </c>
      <c r="I106" s="237">
        <v>42247</v>
      </c>
      <c r="J106" s="222">
        <v>10</v>
      </c>
      <c r="K106" s="223">
        <f t="shared" si="38"/>
        <v>10000</v>
      </c>
      <c r="L106" s="224">
        <v>3432.1995559709899</v>
      </c>
      <c r="M106" s="224"/>
      <c r="N106" s="224"/>
      <c r="O106" s="224">
        <v>6567.8004440290097</v>
      </c>
      <c r="P106" s="224"/>
      <c r="Q106" s="229"/>
      <c r="R106" s="224">
        <v>6567.8004440290097</v>
      </c>
      <c r="S106" s="227">
        <v>2845.9330172048744</v>
      </c>
      <c r="T106" s="228">
        <f t="shared" si="39"/>
        <v>3721.8674268241352</v>
      </c>
      <c r="U106" s="223">
        <f t="shared" si="40"/>
        <v>10000</v>
      </c>
      <c r="V106" s="223">
        <v>3432.1995559709899</v>
      </c>
      <c r="W106" s="224"/>
      <c r="X106" s="224"/>
      <c r="Y106" s="224">
        <v>6567.8004440290097</v>
      </c>
      <c r="Z106" s="224"/>
      <c r="AA106" s="229"/>
      <c r="AB106" s="224">
        <v>6567.8004440290097</v>
      </c>
      <c r="AC106" s="227">
        <v>656.75377320112489</v>
      </c>
      <c r="AD106" s="230">
        <f t="shared" si="35"/>
        <v>5911.0466708278846</v>
      </c>
      <c r="AE106" s="223">
        <f t="shared" si="41"/>
        <v>10000</v>
      </c>
      <c r="AF106" s="223">
        <v>3432.1995559709899</v>
      </c>
      <c r="AG106" s="224"/>
      <c r="AH106" s="224"/>
      <c r="AI106" s="224">
        <v>6567.8004440290097</v>
      </c>
      <c r="AJ106" s="224"/>
      <c r="AK106" s="229"/>
      <c r="AL106" s="224">
        <v>6567.8004440290097</v>
      </c>
      <c r="AM106" s="227">
        <f t="shared" si="36"/>
        <v>3502.6867904059991</v>
      </c>
      <c r="AN106" s="230">
        <f t="shared" si="37"/>
        <v>3065.1136536230106</v>
      </c>
      <c r="AO106" s="149"/>
      <c r="AP106" s="230">
        <f t="shared" si="37"/>
        <v>3065.1136536230106</v>
      </c>
      <c r="AQ106" s="191"/>
      <c r="AR106" s="191"/>
      <c r="AS106" s="191"/>
      <c r="AT106" s="191"/>
      <c r="AU106" s="191"/>
      <c r="AV106" s="191"/>
      <c r="AW106" s="191"/>
      <c r="AX106" s="190"/>
      <c r="AY106" s="191"/>
      <c r="AZ106" s="191"/>
      <c r="BA106" s="191"/>
      <c r="BB106" s="191"/>
      <c r="BC106" s="191"/>
      <c r="BD106" s="192"/>
      <c r="BE106" s="206"/>
      <c r="BF106" s="191"/>
      <c r="BG106" s="191"/>
      <c r="BH106" s="191"/>
      <c r="BI106" s="191"/>
      <c r="BJ106" s="191"/>
      <c r="BK106" s="191"/>
      <c r="BL106" s="191"/>
      <c r="BM106" s="190"/>
      <c r="BN106" s="191"/>
      <c r="BO106" s="191"/>
      <c r="BP106" s="191"/>
      <c r="BQ106" s="191"/>
      <c r="BR106" s="191"/>
      <c r="BS106" s="193"/>
      <c r="BT106" s="194"/>
    </row>
    <row r="107" spans="1:72" s="156" customFormat="1" ht="12.75" customHeight="1" outlineLevel="1" x14ac:dyDescent="0.3">
      <c r="A107" s="137"/>
      <c r="B107" s="138"/>
      <c r="C107" s="289" t="s">
        <v>161</v>
      </c>
      <c r="D107" s="290"/>
      <c r="E107" s="290"/>
      <c r="F107" s="290"/>
      <c r="G107" s="291"/>
      <c r="H107" s="222">
        <v>34</v>
      </c>
      <c r="I107" s="237">
        <v>42247</v>
      </c>
      <c r="J107" s="222">
        <v>10</v>
      </c>
      <c r="K107" s="223">
        <f t="shared" si="38"/>
        <v>40400</v>
      </c>
      <c r="L107" s="224">
        <v>13866.0862061228</v>
      </c>
      <c r="M107" s="224"/>
      <c r="N107" s="224"/>
      <c r="O107" s="224">
        <v>26533.9137938772</v>
      </c>
      <c r="P107" s="224"/>
      <c r="Q107" s="229"/>
      <c r="R107" s="224">
        <v>26533.9137938772</v>
      </c>
      <c r="S107" s="227">
        <v>11497.801626931394</v>
      </c>
      <c r="T107" s="228">
        <f t="shared" si="39"/>
        <v>15036.112166945806</v>
      </c>
      <c r="U107" s="223">
        <f t="shared" si="40"/>
        <v>40400</v>
      </c>
      <c r="V107" s="223">
        <v>13866.0862061228</v>
      </c>
      <c r="W107" s="224"/>
      <c r="X107" s="224"/>
      <c r="Y107" s="224">
        <v>26533.9137938772</v>
      </c>
      <c r="Z107" s="224"/>
      <c r="AA107" s="229"/>
      <c r="AB107" s="224">
        <v>26533.9137938772</v>
      </c>
      <c r="AC107" s="227">
        <v>2653.3388369841678</v>
      </c>
      <c r="AD107" s="230">
        <f t="shared" si="35"/>
        <v>23880.574956893033</v>
      </c>
      <c r="AE107" s="223">
        <f t="shared" si="41"/>
        <v>40400</v>
      </c>
      <c r="AF107" s="223">
        <v>13866.0862061228</v>
      </c>
      <c r="AG107" s="224"/>
      <c r="AH107" s="224"/>
      <c r="AI107" s="224">
        <v>26533.9137938772</v>
      </c>
      <c r="AJ107" s="224"/>
      <c r="AK107" s="229"/>
      <c r="AL107" s="224">
        <v>26533.9137938772</v>
      </c>
      <c r="AM107" s="227">
        <f t="shared" si="36"/>
        <v>14151.140463915563</v>
      </c>
      <c r="AN107" s="230">
        <f t="shared" si="37"/>
        <v>12382.773329961638</v>
      </c>
      <c r="AO107" s="149"/>
      <c r="AP107" s="230">
        <f t="shared" si="37"/>
        <v>12382.773329961638</v>
      </c>
      <c r="AQ107" s="191"/>
      <c r="AR107" s="191"/>
      <c r="AS107" s="191"/>
      <c r="AT107" s="191"/>
      <c r="AU107" s="191"/>
      <c r="AV107" s="191"/>
      <c r="AW107" s="191"/>
      <c r="AX107" s="190"/>
      <c r="AY107" s="191"/>
      <c r="AZ107" s="191"/>
      <c r="BA107" s="191"/>
      <c r="BB107" s="191"/>
      <c r="BC107" s="191"/>
      <c r="BD107" s="192"/>
      <c r="BE107" s="206"/>
      <c r="BF107" s="191"/>
      <c r="BG107" s="191"/>
      <c r="BH107" s="191"/>
      <c r="BI107" s="191"/>
      <c r="BJ107" s="191"/>
      <c r="BK107" s="191"/>
      <c r="BL107" s="191"/>
      <c r="BM107" s="190"/>
      <c r="BN107" s="191"/>
      <c r="BO107" s="191"/>
      <c r="BP107" s="191"/>
      <c r="BQ107" s="191"/>
      <c r="BR107" s="191"/>
      <c r="BS107" s="193"/>
      <c r="BT107" s="194"/>
    </row>
    <row r="108" spans="1:72" s="156" customFormat="1" ht="12.75" customHeight="1" x14ac:dyDescent="0.3">
      <c r="A108" s="137"/>
      <c r="B108" s="311" t="s">
        <v>162</v>
      </c>
      <c r="C108" s="312" t="s">
        <v>163</v>
      </c>
      <c r="D108" s="313"/>
      <c r="E108" s="313"/>
      <c r="F108" s="313"/>
      <c r="G108" s="314"/>
      <c r="H108" s="315"/>
      <c r="I108" s="316"/>
      <c r="J108" s="317"/>
      <c r="K108" s="318">
        <f>K109+K112+K115+K118</f>
        <v>728008.24</v>
      </c>
      <c r="L108" s="318">
        <f t="shared" ref="L108:AM108" si="42">L109+L112+L115+L118</f>
        <v>235008.69278555902</v>
      </c>
      <c r="M108" s="318">
        <f t="shared" si="42"/>
        <v>0</v>
      </c>
      <c r="N108" s="318">
        <f t="shared" si="42"/>
        <v>0</v>
      </c>
      <c r="O108" s="318">
        <f t="shared" si="42"/>
        <v>492999.54721444094</v>
      </c>
      <c r="P108" s="318">
        <f t="shared" si="42"/>
        <v>0</v>
      </c>
      <c r="Q108" s="318">
        <f t="shared" si="42"/>
        <v>0</v>
      </c>
      <c r="R108" s="318">
        <f t="shared" si="42"/>
        <v>492999.54721444094</v>
      </c>
      <c r="S108" s="318">
        <f t="shared" si="42"/>
        <v>304216.8824171765</v>
      </c>
      <c r="T108" s="319">
        <f>T109+T112+T115+T118</f>
        <v>188782.66479726444</v>
      </c>
      <c r="U108" s="318">
        <f>U109+U112+U115+U118</f>
        <v>728008.24</v>
      </c>
      <c r="V108" s="318">
        <f t="shared" si="42"/>
        <v>235008.69278555902</v>
      </c>
      <c r="W108" s="318">
        <f t="shared" si="42"/>
        <v>0</v>
      </c>
      <c r="X108" s="318">
        <f t="shared" si="42"/>
        <v>0</v>
      </c>
      <c r="Y108" s="318">
        <f t="shared" si="42"/>
        <v>492999.54721444094</v>
      </c>
      <c r="Z108" s="318">
        <f t="shared" si="42"/>
        <v>0</v>
      </c>
      <c r="AA108" s="318">
        <f t="shared" si="42"/>
        <v>0</v>
      </c>
      <c r="AB108" s="318">
        <f t="shared" si="42"/>
        <v>492999.54721444094</v>
      </c>
      <c r="AC108" s="318">
        <f t="shared" si="42"/>
        <v>70792.52517319459</v>
      </c>
      <c r="AD108" s="318">
        <f t="shared" si="42"/>
        <v>422207.02204124635</v>
      </c>
      <c r="AE108" s="318">
        <f t="shared" si="42"/>
        <v>728008.24</v>
      </c>
      <c r="AF108" s="318">
        <f t="shared" si="42"/>
        <v>235008.69278555902</v>
      </c>
      <c r="AG108" s="318">
        <f t="shared" si="42"/>
        <v>0</v>
      </c>
      <c r="AH108" s="318">
        <f t="shared" si="42"/>
        <v>0</v>
      </c>
      <c r="AI108" s="318">
        <f t="shared" si="42"/>
        <v>492999.54721444094</v>
      </c>
      <c r="AJ108" s="318">
        <f t="shared" si="42"/>
        <v>0</v>
      </c>
      <c r="AK108" s="318">
        <f t="shared" si="42"/>
        <v>0</v>
      </c>
      <c r="AL108" s="318">
        <f t="shared" si="42"/>
        <v>492999.54721444094</v>
      </c>
      <c r="AM108" s="318">
        <f t="shared" si="42"/>
        <v>375009.40759037109</v>
      </c>
      <c r="AN108" s="318">
        <f>AN109+AN112+AN115+AN118</f>
        <v>117990.13962406979</v>
      </c>
      <c r="AO108" s="201"/>
      <c r="AP108" s="318">
        <f t="shared" ref="AP108" si="43">AP109+AP112+AP115+AP118</f>
        <v>117990.13962406979</v>
      </c>
      <c r="AQ108" s="191"/>
      <c r="AR108" s="191"/>
      <c r="AS108" s="191"/>
      <c r="AT108" s="191"/>
      <c r="AU108" s="191"/>
      <c r="AV108" s="191"/>
      <c r="AW108" s="191"/>
      <c r="AX108" s="190"/>
      <c r="AY108" s="191"/>
      <c r="AZ108" s="191"/>
      <c r="BA108" s="191"/>
      <c r="BB108" s="191"/>
      <c r="BC108" s="191"/>
      <c r="BD108" s="192"/>
      <c r="BE108" s="206"/>
      <c r="BF108" s="191"/>
      <c r="BG108" s="191"/>
      <c r="BH108" s="191"/>
      <c r="BI108" s="191"/>
      <c r="BJ108" s="191"/>
      <c r="BK108" s="191"/>
      <c r="BL108" s="191"/>
      <c r="BM108" s="190"/>
      <c r="BN108" s="191"/>
      <c r="BO108" s="191"/>
      <c r="BP108" s="191"/>
      <c r="BQ108" s="191"/>
      <c r="BR108" s="191"/>
      <c r="BS108" s="193"/>
      <c r="BT108" s="194"/>
    </row>
    <row r="109" spans="1:72" s="156" customFormat="1" ht="37.5" customHeight="1" outlineLevel="1" x14ac:dyDescent="0.3">
      <c r="A109" s="137"/>
      <c r="B109" s="138"/>
      <c r="C109" s="298" t="s">
        <v>164</v>
      </c>
      <c r="D109" s="299"/>
      <c r="E109" s="299"/>
      <c r="F109" s="299"/>
      <c r="G109" s="300"/>
      <c r="H109" s="199"/>
      <c r="I109" s="285"/>
      <c r="J109" s="200"/>
      <c r="K109" s="201"/>
      <c r="L109" s="202"/>
      <c r="M109" s="202"/>
      <c r="N109" s="202"/>
      <c r="O109" s="202"/>
      <c r="P109" s="202"/>
      <c r="Q109" s="203"/>
      <c r="R109" s="202"/>
      <c r="S109" s="204"/>
      <c r="T109" s="292"/>
      <c r="U109" s="201"/>
      <c r="V109" s="202"/>
      <c r="W109" s="202"/>
      <c r="X109" s="202"/>
      <c r="Y109" s="202"/>
      <c r="Z109" s="202"/>
      <c r="AA109" s="203"/>
      <c r="AB109" s="202"/>
      <c r="AC109" s="204"/>
      <c r="AD109" s="205"/>
      <c r="AE109" s="201"/>
      <c r="AF109" s="202"/>
      <c r="AG109" s="202"/>
      <c r="AH109" s="202"/>
      <c r="AI109" s="202"/>
      <c r="AJ109" s="202"/>
      <c r="AK109" s="203"/>
      <c r="AL109" s="202"/>
      <c r="AM109" s="204"/>
      <c r="AN109" s="205"/>
      <c r="AO109" s="310"/>
      <c r="AP109" s="206"/>
      <c r="AQ109" s="191"/>
      <c r="AR109" s="191"/>
      <c r="AS109" s="191"/>
      <c r="AT109" s="191"/>
      <c r="AU109" s="191"/>
      <c r="AV109" s="191"/>
      <c r="AW109" s="191"/>
      <c r="AX109" s="190"/>
      <c r="AY109" s="191"/>
      <c r="AZ109" s="191"/>
      <c r="BA109" s="191"/>
      <c r="BB109" s="191"/>
      <c r="BC109" s="191"/>
      <c r="BD109" s="192"/>
      <c r="BE109" s="206"/>
      <c r="BF109" s="191"/>
      <c r="BG109" s="191"/>
      <c r="BH109" s="191"/>
      <c r="BI109" s="191"/>
      <c r="BJ109" s="191"/>
      <c r="BK109" s="191"/>
      <c r="BL109" s="191"/>
      <c r="BM109" s="190"/>
      <c r="BN109" s="191"/>
      <c r="BO109" s="191"/>
      <c r="BP109" s="191"/>
      <c r="BQ109" s="191"/>
      <c r="BR109" s="191"/>
      <c r="BS109" s="193"/>
      <c r="BT109" s="194"/>
    </row>
    <row r="110" spans="1:72" s="156" customFormat="1" ht="12.75" customHeight="1" outlineLevel="1" x14ac:dyDescent="0.3">
      <c r="A110" s="137"/>
      <c r="B110" s="138"/>
      <c r="C110" s="295"/>
      <c r="D110" s="296"/>
      <c r="E110" s="296"/>
      <c r="F110" s="296"/>
      <c r="G110" s="297"/>
      <c r="H110" s="199"/>
      <c r="I110" s="285"/>
      <c r="J110" s="200"/>
      <c r="K110" s="201"/>
      <c r="L110" s="202"/>
      <c r="M110" s="202"/>
      <c r="N110" s="202"/>
      <c r="O110" s="202"/>
      <c r="P110" s="202"/>
      <c r="Q110" s="203"/>
      <c r="R110" s="202"/>
      <c r="S110" s="204"/>
      <c r="T110" s="292"/>
      <c r="U110" s="201"/>
      <c r="V110" s="202"/>
      <c r="W110" s="202"/>
      <c r="X110" s="202"/>
      <c r="Y110" s="202"/>
      <c r="Z110" s="202"/>
      <c r="AA110" s="203"/>
      <c r="AB110" s="202"/>
      <c r="AC110" s="204"/>
      <c r="AD110" s="205"/>
      <c r="AE110" s="201"/>
      <c r="AF110" s="202"/>
      <c r="AG110" s="202"/>
      <c r="AH110" s="202"/>
      <c r="AI110" s="202"/>
      <c r="AJ110" s="202"/>
      <c r="AK110" s="203"/>
      <c r="AL110" s="202"/>
      <c r="AM110" s="204"/>
      <c r="AN110" s="205"/>
      <c r="AO110" s="310"/>
      <c r="AP110" s="206"/>
      <c r="AQ110" s="191"/>
      <c r="AR110" s="191"/>
      <c r="AS110" s="191"/>
      <c r="AT110" s="191"/>
      <c r="AU110" s="191"/>
      <c r="AV110" s="191"/>
      <c r="AW110" s="191"/>
      <c r="AX110" s="190"/>
      <c r="AY110" s="191"/>
      <c r="AZ110" s="191"/>
      <c r="BA110" s="191"/>
      <c r="BB110" s="191"/>
      <c r="BC110" s="191"/>
      <c r="BD110" s="192"/>
      <c r="BE110" s="206"/>
      <c r="BF110" s="191"/>
      <c r="BG110" s="191"/>
      <c r="BH110" s="191"/>
      <c r="BI110" s="191"/>
      <c r="BJ110" s="191"/>
      <c r="BK110" s="191"/>
      <c r="BL110" s="191"/>
      <c r="BM110" s="190"/>
      <c r="BN110" s="191"/>
      <c r="BO110" s="191"/>
      <c r="BP110" s="191"/>
      <c r="BQ110" s="191"/>
      <c r="BR110" s="191"/>
      <c r="BS110" s="193"/>
      <c r="BT110" s="194"/>
    </row>
    <row r="111" spans="1:72" s="156" customFormat="1" ht="12.75" customHeight="1" outlineLevel="1" x14ac:dyDescent="0.3">
      <c r="A111" s="137"/>
      <c r="B111" s="138"/>
      <c r="C111" s="295"/>
      <c r="D111" s="296"/>
      <c r="E111" s="296"/>
      <c r="F111" s="296"/>
      <c r="G111" s="297"/>
      <c r="H111" s="199"/>
      <c r="I111" s="285"/>
      <c r="J111" s="200"/>
      <c r="K111" s="201"/>
      <c r="L111" s="202"/>
      <c r="M111" s="202"/>
      <c r="N111" s="202"/>
      <c r="O111" s="202"/>
      <c r="P111" s="202"/>
      <c r="Q111" s="203"/>
      <c r="R111" s="202"/>
      <c r="S111" s="204"/>
      <c r="T111" s="292"/>
      <c r="U111" s="201"/>
      <c r="V111" s="202"/>
      <c r="W111" s="202"/>
      <c r="X111" s="202"/>
      <c r="Y111" s="202"/>
      <c r="Z111" s="202"/>
      <c r="AA111" s="203"/>
      <c r="AB111" s="202"/>
      <c r="AC111" s="204"/>
      <c r="AD111" s="205"/>
      <c r="AE111" s="201"/>
      <c r="AF111" s="202"/>
      <c r="AG111" s="202"/>
      <c r="AH111" s="202"/>
      <c r="AI111" s="202"/>
      <c r="AJ111" s="202"/>
      <c r="AK111" s="203"/>
      <c r="AL111" s="202"/>
      <c r="AM111" s="204"/>
      <c r="AN111" s="205"/>
      <c r="AO111" s="310"/>
      <c r="AP111" s="206"/>
      <c r="AQ111" s="191"/>
      <c r="AR111" s="191"/>
      <c r="AS111" s="191"/>
      <c r="AT111" s="191"/>
      <c r="AU111" s="191"/>
      <c r="AV111" s="191"/>
      <c r="AW111" s="191"/>
      <c r="AX111" s="190"/>
      <c r="AY111" s="191"/>
      <c r="AZ111" s="191"/>
      <c r="BA111" s="191"/>
      <c r="BB111" s="191"/>
      <c r="BC111" s="191"/>
      <c r="BD111" s="192"/>
      <c r="BE111" s="206"/>
      <c r="BF111" s="191"/>
      <c r="BG111" s="191"/>
      <c r="BH111" s="191"/>
      <c r="BI111" s="191"/>
      <c r="BJ111" s="191"/>
      <c r="BK111" s="191"/>
      <c r="BL111" s="191"/>
      <c r="BM111" s="190"/>
      <c r="BN111" s="191"/>
      <c r="BO111" s="191"/>
      <c r="BP111" s="191"/>
      <c r="BQ111" s="191"/>
      <c r="BR111" s="191"/>
      <c r="BS111" s="193"/>
      <c r="BT111" s="194"/>
    </row>
    <row r="112" spans="1:72" s="156" customFormat="1" ht="26.25" customHeight="1" outlineLevel="1" x14ac:dyDescent="0.3">
      <c r="A112" s="137"/>
      <c r="B112" s="138"/>
      <c r="C112" s="320" t="s">
        <v>165</v>
      </c>
      <c r="D112" s="321"/>
      <c r="E112" s="321"/>
      <c r="F112" s="321"/>
      <c r="G112" s="322"/>
      <c r="H112" s="199"/>
      <c r="I112" s="285"/>
      <c r="J112" s="200"/>
      <c r="K112" s="286">
        <f>SUM(K113:K114)</f>
        <v>17082.87</v>
      </c>
      <c r="L112" s="286">
        <f t="shared" ref="L112:AM112" si="44">SUM(L113:L114)</f>
        <v>5863.1818828710138</v>
      </c>
      <c r="M112" s="286">
        <f t="shared" si="44"/>
        <v>0</v>
      </c>
      <c r="N112" s="286">
        <f t="shared" si="44"/>
        <v>0</v>
      </c>
      <c r="O112" s="286">
        <f t="shared" si="44"/>
        <v>11219.688117128986</v>
      </c>
      <c r="P112" s="286">
        <f t="shared" si="44"/>
        <v>0</v>
      </c>
      <c r="Q112" s="286">
        <f t="shared" si="44"/>
        <v>0</v>
      </c>
      <c r="R112" s="286">
        <f t="shared" si="44"/>
        <v>11219.688117128986</v>
      </c>
      <c r="S112" s="286">
        <f t="shared" si="44"/>
        <v>6947.6557505098717</v>
      </c>
      <c r="T112" s="287">
        <f>SUM(T113:T114)</f>
        <v>4272.0323666191143</v>
      </c>
      <c r="U112" s="286">
        <f t="shared" si="44"/>
        <v>17082.87</v>
      </c>
      <c r="V112" s="286">
        <f t="shared" si="44"/>
        <v>5863.1818828710138</v>
      </c>
      <c r="W112" s="286">
        <f t="shared" si="44"/>
        <v>0</v>
      </c>
      <c r="X112" s="286">
        <f t="shared" si="44"/>
        <v>0</v>
      </c>
      <c r="Y112" s="286">
        <f t="shared" si="44"/>
        <v>11219.688117128986</v>
      </c>
      <c r="Z112" s="286">
        <f t="shared" si="44"/>
        <v>0</v>
      </c>
      <c r="AA112" s="286">
        <f t="shared" si="44"/>
        <v>0</v>
      </c>
      <c r="AB112" s="286">
        <f t="shared" si="44"/>
        <v>11219.688117128986</v>
      </c>
      <c r="AC112" s="286">
        <f t="shared" si="44"/>
        <v>1603.3051731945857</v>
      </c>
      <c r="AD112" s="286">
        <f t="shared" si="44"/>
        <v>9616.3829439344008</v>
      </c>
      <c r="AE112" s="286">
        <f t="shared" si="44"/>
        <v>17082.87</v>
      </c>
      <c r="AF112" s="286">
        <f t="shared" si="44"/>
        <v>5863.1818828710138</v>
      </c>
      <c r="AG112" s="286">
        <f t="shared" si="44"/>
        <v>0</v>
      </c>
      <c r="AH112" s="286">
        <f t="shared" si="44"/>
        <v>0</v>
      </c>
      <c r="AI112" s="286">
        <f t="shared" si="44"/>
        <v>11219.688117128986</v>
      </c>
      <c r="AJ112" s="286">
        <f t="shared" si="44"/>
        <v>0</v>
      </c>
      <c r="AK112" s="286">
        <f t="shared" si="44"/>
        <v>0</v>
      </c>
      <c r="AL112" s="286">
        <f t="shared" si="44"/>
        <v>11219.688117128986</v>
      </c>
      <c r="AM112" s="286">
        <f t="shared" si="44"/>
        <v>8550.9609237044569</v>
      </c>
      <c r="AN112" s="286">
        <f>SUM(AN113)</f>
        <v>2668.7271934245291</v>
      </c>
      <c r="AO112" s="201"/>
      <c r="AP112" s="286">
        <f t="shared" ref="AP112" si="45">SUM(AP113)</f>
        <v>2668.7271934245291</v>
      </c>
      <c r="AQ112" s="191"/>
      <c r="AR112" s="191"/>
      <c r="AS112" s="191"/>
      <c r="AT112" s="191"/>
      <c r="AU112" s="191"/>
      <c r="AV112" s="191"/>
      <c r="AW112" s="191"/>
      <c r="AX112" s="190"/>
      <c r="AY112" s="191"/>
      <c r="AZ112" s="191"/>
      <c r="BA112" s="191"/>
      <c r="BB112" s="191"/>
      <c r="BC112" s="191"/>
      <c r="BD112" s="192"/>
      <c r="BE112" s="206"/>
      <c r="BF112" s="191"/>
      <c r="BG112" s="191"/>
      <c r="BH112" s="191"/>
      <c r="BI112" s="191"/>
      <c r="BJ112" s="191"/>
      <c r="BK112" s="191"/>
      <c r="BL112" s="191"/>
      <c r="BM112" s="190"/>
      <c r="BN112" s="191"/>
      <c r="BO112" s="191"/>
      <c r="BP112" s="191"/>
      <c r="BQ112" s="191"/>
      <c r="BR112" s="191"/>
      <c r="BS112" s="193"/>
      <c r="BT112" s="194"/>
    </row>
    <row r="113" spans="1:72" s="156" customFormat="1" ht="12.75" customHeight="1" outlineLevel="1" x14ac:dyDescent="0.3">
      <c r="A113" s="137"/>
      <c r="B113" s="138"/>
      <c r="C113" s="289" t="s">
        <v>166</v>
      </c>
      <c r="D113" s="290"/>
      <c r="E113" s="290"/>
      <c r="F113" s="290"/>
      <c r="G113" s="291"/>
      <c r="H113" s="222">
        <v>35</v>
      </c>
      <c r="I113" s="237">
        <v>42247</v>
      </c>
      <c r="J113" s="222">
        <v>7</v>
      </c>
      <c r="K113" s="223">
        <f>L113+O113</f>
        <v>17082.87</v>
      </c>
      <c r="L113" s="224">
        <v>5863.1818828710138</v>
      </c>
      <c r="M113" s="224"/>
      <c r="N113" s="224"/>
      <c r="O113" s="224">
        <v>11219.688117128986</v>
      </c>
      <c r="P113" s="224"/>
      <c r="Q113" s="229"/>
      <c r="R113" s="224">
        <v>11219.688117128986</v>
      </c>
      <c r="S113" s="227">
        <v>6947.6557505098717</v>
      </c>
      <c r="T113" s="228">
        <f>R113-S113</f>
        <v>4272.0323666191143</v>
      </c>
      <c r="U113" s="223">
        <f>V113+Y113</f>
        <v>17082.87</v>
      </c>
      <c r="V113" s="223">
        <v>5863.1818828710138</v>
      </c>
      <c r="W113" s="224"/>
      <c r="X113" s="224"/>
      <c r="Y113" s="224">
        <v>11219.688117128986</v>
      </c>
      <c r="Z113" s="224"/>
      <c r="AA113" s="229"/>
      <c r="AB113" s="224">
        <v>11219.688117128986</v>
      </c>
      <c r="AC113" s="227">
        <v>1603.3051731945857</v>
      </c>
      <c r="AD113" s="230">
        <f>+AB113-AC113</f>
        <v>9616.3829439344008</v>
      </c>
      <c r="AE113" s="223">
        <f>AF113+AI113</f>
        <v>17082.87</v>
      </c>
      <c r="AF113" s="223">
        <v>5863.1818828710138</v>
      </c>
      <c r="AG113" s="224"/>
      <c r="AH113" s="224"/>
      <c r="AI113" s="224">
        <v>11219.688117128986</v>
      </c>
      <c r="AJ113" s="224"/>
      <c r="AK113" s="229"/>
      <c r="AL113" s="224">
        <v>11219.688117128986</v>
      </c>
      <c r="AM113" s="227">
        <f>+AC113+S113</f>
        <v>8550.9609237044569</v>
      </c>
      <c r="AN113" s="230">
        <f>+AL113-AM113</f>
        <v>2668.7271934245291</v>
      </c>
      <c r="AO113" s="310"/>
      <c r="AP113" s="230">
        <f>+AN113-AO113</f>
        <v>2668.7271934245291</v>
      </c>
      <c r="AQ113" s="191"/>
      <c r="AR113" s="191"/>
      <c r="AS113" s="191"/>
      <c r="AT113" s="191"/>
      <c r="AU113" s="191"/>
      <c r="AV113" s="191"/>
      <c r="AW113" s="191"/>
      <c r="AX113" s="190"/>
      <c r="AY113" s="191"/>
      <c r="AZ113" s="191"/>
      <c r="BA113" s="191"/>
      <c r="BB113" s="191"/>
      <c r="BC113" s="191"/>
      <c r="BD113" s="192"/>
      <c r="BE113" s="206"/>
      <c r="BF113" s="191"/>
      <c r="BG113" s="191"/>
      <c r="BH113" s="191"/>
      <c r="BI113" s="191"/>
      <c r="BJ113" s="191"/>
      <c r="BK113" s="191"/>
      <c r="BL113" s="191"/>
      <c r="BM113" s="190"/>
      <c r="BN113" s="191"/>
      <c r="BO113" s="191"/>
      <c r="BP113" s="191"/>
      <c r="BQ113" s="191"/>
      <c r="BR113" s="191"/>
      <c r="BS113" s="193"/>
      <c r="BT113" s="194"/>
    </row>
    <row r="114" spans="1:72" s="156" customFormat="1" ht="12.75" customHeight="1" outlineLevel="1" x14ac:dyDescent="0.3">
      <c r="A114" s="137"/>
      <c r="B114" s="177"/>
      <c r="C114" s="289"/>
      <c r="D114" s="290"/>
      <c r="E114" s="290"/>
      <c r="F114" s="290"/>
      <c r="G114" s="291"/>
      <c r="H114" s="199"/>
      <c r="I114" s="285"/>
      <c r="J114" s="200"/>
      <c r="K114" s="201"/>
      <c r="L114" s="202"/>
      <c r="M114" s="202"/>
      <c r="N114" s="202"/>
      <c r="O114" s="202"/>
      <c r="P114" s="202"/>
      <c r="Q114" s="203"/>
      <c r="R114" s="202"/>
      <c r="S114" s="204"/>
      <c r="T114" s="292"/>
      <c r="U114" s="201"/>
      <c r="V114" s="202"/>
      <c r="W114" s="202"/>
      <c r="X114" s="202"/>
      <c r="Y114" s="202"/>
      <c r="Z114" s="202"/>
      <c r="AA114" s="203"/>
      <c r="AB114" s="202"/>
      <c r="AC114" s="204"/>
      <c r="AD114" s="205"/>
      <c r="AE114" s="201"/>
      <c r="AF114" s="202"/>
      <c r="AG114" s="202"/>
      <c r="AH114" s="202"/>
      <c r="AI114" s="202"/>
      <c r="AJ114" s="202"/>
      <c r="AK114" s="203"/>
      <c r="AL114" s="202"/>
      <c r="AM114" s="204"/>
      <c r="AN114" s="205"/>
      <c r="AO114" s="149"/>
      <c r="AP114" s="206"/>
      <c r="AQ114" s="191"/>
      <c r="AR114" s="191"/>
      <c r="AS114" s="191"/>
      <c r="AT114" s="191"/>
      <c r="AU114" s="191"/>
      <c r="AV114" s="191"/>
      <c r="AW114" s="191"/>
      <c r="AX114" s="190"/>
      <c r="AY114" s="191"/>
      <c r="AZ114" s="191"/>
      <c r="BA114" s="191"/>
      <c r="BB114" s="191"/>
      <c r="BC114" s="191"/>
      <c r="BD114" s="192"/>
      <c r="BE114" s="206"/>
      <c r="BF114" s="191"/>
      <c r="BG114" s="191"/>
      <c r="BH114" s="191"/>
      <c r="BI114" s="191"/>
      <c r="BJ114" s="191"/>
      <c r="BK114" s="191"/>
      <c r="BL114" s="191"/>
      <c r="BM114" s="190"/>
      <c r="BN114" s="191"/>
      <c r="BO114" s="191"/>
      <c r="BP114" s="191"/>
      <c r="BQ114" s="191"/>
      <c r="BR114" s="191"/>
      <c r="BS114" s="193"/>
      <c r="BT114" s="194"/>
    </row>
    <row r="115" spans="1:72" s="156" customFormat="1" ht="36.75" customHeight="1" outlineLevel="1" x14ac:dyDescent="0.3">
      <c r="A115" s="137"/>
      <c r="B115" s="177"/>
      <c r="C115" s="298" t="s">
        <v>167</v>
      </c>
      <c r="D115" s="299"/>
      <c r="E115" s="299"/>
      <c r="F115" s="299"/>
      <c r="G115" s="300"/>
      <c r="H115" s="199"/>
      <c r="I115" s="285"/>
      <c r="J115" s="200"/>
      <c r="K115" s="201"/>
      <c r="L115" s="202"/>
      <c r="M115" s="202"/>
      <c r="N115" s="202"/>
      <c r="O115" s="202"/>
      <c r="P115" s="202"/>
      <c r="Q115" s="203"/>
      <c r="R115" s="202"/>
      <c r="S115" s="204"/>
      <c r="T115" s="292"/>
      <c r="U115" s="201"/>
      <c r="V115" s="202"/>
      <c r="W115" s="202"/>
      <c r="X115" s="202"/>
      <c r="Y115" s="202"/>
      <c r="Z115" s="202"/>
      <c r="AA115" s="203"/>
      <c r="AB115" s="202"/>
      <c r="AC115" s="204"/>
      <c r="AD115" s="205"/>
      <c r="AE115" s="201"/>
      <c r="AF115" s="202"/>
      <c r="AG115" s="202"/>
      <c r="AH115" s="202"/>
      <c r="AI115" s="202"/>
      <c r="AJ115" s="202"/>
      <c r="AK115" s="203"/>
      <c r="AL115" s="202"/>
      <c r="AM115" s="204"/>
      <c r="AN115" s="205"/>
      <c r="AO115" s="149"/>
      <c r="AP115" s="206"/>
      <c r="AQ115" s="191"/>
      <c r="AR115" s="191"/>
      <c r="AS115" s="191"/>
      <c r="AT115" s="191"/>
      <c r="AU115" s="191"/>
      <c r="AV115" s="191"/>
      <c r="AW115" s="191"/>
      <c r="AX115" s="190"/>
      <c r="AY115" s="191"/>
      <c r="AZ115" s="191"/>
      <c r="BA115" s="191"/>
      <c r="BB115" s="191"/>
      <c r="BC115" s="191"/>
      <c r="BD115" s="192"/>
      <c r="BE115" s="206"/>
      <c r="BF115" s="191"/>
      <c r="BG115" s="191"/>
      <c r="BH115" s="191"/>
      <c r="BI115" s="191"/>
      <c r="BJ115" s="191"/>
      <c r="BK115" s="191"/>
      <c r="BL115" s="191"/>
      <c r="BM115" s="190"/>
      <c r="BN115" s="191"/>
      <c r="BO115" s="191"/>
      <c r="BP115" s="191"/>
      <c r="BQ115" s="191"/>
      <c r="BR115" s="191"/>
      <c r="BS115" s="193"/>
      <c r="BT115" s="194"/>
    </row>
    <row r="116" spans="1:72" s="156" customFormat="1" ht="12.75" customHeight="1" outlineLevel="1" x14ac:dyDescent="0.3">
      <c r="A116" s="137"/>
      <c r="B116" s="177"/>
      <c r="C116" s="295"/>
      <c r="D116" s="296"/>
      <c r="E116" s="296"/>
      <c r="F116" s="296"/>
      <c r="G116" s="297"/>
      <c r="H116" s="199"/>
      <c r="I116" s="285"/>
      <c r="J116" s="200"/>
      <c r="K116" s="201"/>
      <c r="L116" s="202"/>
      <c r="M116" s="202"/>
      <c r="N116" s="202"/>
      <c r="O116" s="202"/>
      <c r="P116" s="202"/>
      <c r="Q116" s="203"/>
      <c r="R116" s="202"/>
      <c r="S116" s="204"/>
      <c r="T116" s="292"/>
      <c r="U116" s="201"/>
      <c r="V116" s="202"/>
      <c r="W116" s="202"/>
      <c r="X116" s="202"/>
      <c r="Y116" s="202"/>
      <c r="Z116" s="202"/>
      <c r="AA116" s="203"/>
      <c r="AB116" s="202"/>
      <c r="AC116" s="204"/>
      <c r="AD116" s="205"/>
      <c r="AE116" s="201"/>
      <c r="AF116" s="202"/>
      <c r="AG116" s="202"/>
      <c r="AH116" s="202"/>
      <c r="AI116" s="202"/>
      <c r="AJ116" s="202"/>
      <c r="AK116" s="203"/>
      <c r="AL116" s="202"/>
      <c r="AM116" s="204"/>
      <c r="AN116" s="205"/>
      <c r="AO116" s="149"/>
      <c r="AP116" s="206"/>
      <c r="AQ116" s="191"/>
      <c r="AR116" s="191"/>
      <c r="AS116" s="191"/>
      <c r="AT116" s="191"/>
      <c r="AU116" s="191"/>
      <c r="AV116" s="191"/>
      <c r="AW116" s="191"/>
      <c r="AX116" s="190"/>
      <c r="AY116" s="191"/>
      <c r="AZ116" s="191"/>
      <c r="BA116" s="191"/>
      <c r="BB116" s="191"/>
      <c r="BC116" s="191"/>
      <c r="BD116" s="192"/>
      <c r="BE116" s="206"/>
      <c r="BF116" s="191"/>
      <c r="BG116" s="191"/>
      <c r="BH116" s="191"/>
      <c r="BI116" s="191"/>
      <c r="BJ116" s="191"/>
      <c r="BK116" s="191"/>
      <c r="BL116" s="191"/>
      <c r="BM116" s="190"/>
      <c r="BN116" s="191"/>
      <c r="BO116" s="191"/>
      <c r="BP116" s="191"/>
      <c r="BQ116" s="191"/>
      <c r="BR116" s="191"/>
      <c r="BS116" s="193"/>
      <c r="BT116" s="194"/>
    </row>
    <row r="117" spans="1:72" s="156" customFormat="1" ht="12.75" customHeight="1" outlineLevel="1" x14ac:dyDescent="0.3">
      <c r="A117" s="137"/>
      <c r="B117" s="177"/>
      <c r="C117" s="295"/>
      <c r="D117" s="296"/>
      <c r="E117" s="296"/>
      <c r="F117" s="296"/>
      <c r="G117" s="297"/>
      <c r="H117" s="199"/>
      <c r="I117" s="285"/>
      <c r="J117" s="200"/>
      <c r="K117" s="201"/>
      <c r="L117" s="202"/>
      <c r="M117" s="202"/>
      <c r="N117" s="202"/>
      <c r="O117" s="202"/>
      <c r="P117" s="202"/>
      <c r="Q117" s="203"/>
      <c r="R117" s="202"/>
      <c r="S117" s="204"/>
      <c r="T117" s="292"/>
      <c r="U117" s="201"/>
      <c r="V117" s="202"/>
      <c r="W117" s="202"/>
      <c r="X117" s="202"/>
      <c r="Y117" s="202"/>
      <c r="Z117" s="202"/>
      <c r="AA117" s="203"/>
      <c r="AB117" s="202"/>
      <c r="AC117" s="204"/>
      <c r="AD117" s="205"/>
      <c r="AE117" s="201"/>
      <c r="AF117" s="202"/>
      <c r="AG117" s="202"/>
      <c r="AH117" s="202"/>
      <c r="AI117" s="202"/>
      <c r="AJ117" s="202"/>
      <c r="AK117" s="203"/>
      <c r="AL117" s="202"/>
      <c r="AM117" s="204"/>
      <c r="AN117" s="205"/>
      <c r="AO117" s="149"/>
      <c r="AP117" s="206"/>
      <c r="AQ117" s="191"/>
      <c r="AR117" s="191"/>
      <c r="AS117" s="191"/>
      <c r="AT117" s="191"/>
      <c r="AU117" s="191"/>
      <c r="AV117" s="191"/>
      <c r="AW117" s="191"/>
      <c r="AX117" s="190"/>
      <c r="AY117" s="191"/>
      <c r="AZ117" s="191"/>
      <c r="BA117" s="191"/>
      <c r="BB117" s="191"/>
      <c r="BC117" s="191"/>
      <c r="BD117" s="192"/>
      <c r="BE117" s="206"/>
      <c r="BF117" s="191"/>
      <c r="BG117" s="191"/>
      <c r="BH117" s="191"/>
      <c r="BI117" s="191"/>
      <c r="BJ117" s="191"/>
      <c r="BK117" s="191"/>
      <c r="BL117" s="191"/>
      <c r="BM117" s="190"/>
      <c r="BN117" s="191"/>
      <c r="BO117" s="191"/>
      <c r="BP117" s="191"/>
      <c r="BQ117" s="191"/>
      <c r="BR117" s="191"/>
      <c r="BS117" s="193"/>
      <c r="BT117" s="194"/>
    </row>
    <row r="118" spans="1:72" s="156" customFormat="1" ht="24" customHeight="1" outlineLevel="1" x14ac:dyDescent="0.3">
      <c r="A118" s="137"/>
      <c r="B118" s="177"/>
      <c r="C118" s="320" t="s">
        <v>168</v>
      </c>
      <c r="D118" s="321"/>
      <c r="E118" s="321"/>
      <c r="F118" s="321"/>
      <c r="G118" s="322"/>
      <c r="H118" s="199"/>
      <c r="I118" s="285"/>
      <c r="J118" s="200"/>
      <c r="K118" s="286">
        <f>SUM(K119:K125)</f>
        <v>710925.37</v>
      </c>
      <c r="L118" s="286">
        <f t="shared" ref="L118:AM118" si="46">SUM(L119:L125)</f>
        <v>229145.51090268799</v>
      </c>
      <c r="M118" s="286">
        <f t="shared" si="46"/>
        <v>0</v>
      </c>
      <c r="N118" s="286">
        <f t="shared" si="46"/>
        <v>0</v>
      </c>
      <c r="O118" s="286">
        <f t="shared" si="46"/>
        <v>481779.85909731197</v>
      </c>
      <c r="P118" s="286">
        <f t="shared" si="46"/>
        <v>0</v>
      </c>
      <c r="Q118" s="286">
        <f t="shared" si="46"/>
        <v>0</v>
      </c>
      <c r="R118" s="286">
        <f t="shared" si="46"/>
        <v>481779.85909731197</v>
      </c>
      <c r="S118" s="286">
        <f t="shared" si="46"/>
        <v>297269.22666666663</v>
      </c>
      <c r="T118" s="287">
        <f>SUM(T119:T125)</f>
        <v>184510.63243064532</v>
      </c>
      <c r="U118" s="286">
        <f t="shared" si="46"/>
        <v>710925.37</v>
      </c>
      <c r="V118" s="286">
        <f t="shared" si="46"/>
        <v>229145.51090268799</v>
      </c>
      <c r="W118" s="286">
        <f t="shared" si="46"/>
        <v>0</v>
      </c>
      <c r="X118" s="286">
        <f t="shared" si="46"/>
        <v>0</v>
      </c>
      <c r="Y118" s="286">
        <f t="shared" si="46"/>
        <v>481779.85909731197</v>
      </c>
      <c r="Z118" s="286">
        <f t="shared" si="46"/>
        <v>0</v>
      </c>
      <c r="AA118" s="286">
        <f t="shared" si="46"/>
        <v>0</v>
      </c>
      <c r="AB118" s="286">
        <f t="shared" si="46"/>
        <v>481779.85909731197</v>
      </c>
      <c r="AC118" s="286">
        <f>SUM(AC119:AC125)</f>
        <v>69189.22</v>
      </c>
      <c r="AD118" s="286">
        <f t="shared" si="46"/>
        <v>412590.63909731194</v>
      </c>
      <c r="AE118" s="286">
        <f t="shared" si="46"/>
        <v>710925.37</v>
      </c>
      <c r="AF118" s="286">
        <f t="shared" si="46"/>
        <v>229145.51090268799</v>
      </c>
      <c r="AG118" s="286">
        <f t="shared" si="46"/>
        <v>0</v>
      </c>
      <c r="AH118" s="286">
        <f t="shared" si="46"/>
        <v>0</v>
      </c>
      <c r="AI118" s="286">
        <f t="shared" si="46"/>
        <v>481779.85909731197</v>
      </c>
      <c r="AJ118" s="286">
        <f t="shared" si="46"/>
        <v>0</v>
      </c>
      <c r="AK118" s="286">
        <f t="shared" si="46"/>
        <v>0</v>
      </c>
      <c r="AL118" s="286">
        <f t="shared" si="46"/>
        <v>481779.85909731197</v>
      </c>
      <c r="AM118" s="286">
        <f t="shared" si="46"/>
        <v>366458.44666666666</v>
      </c>
      <c r="AN118" s="286">
        <f>SUM(AN119:AN125)</f>
        <v>115321.41243064527</v>
      </c>
      <c r="AO118" s="201"/>
      <c r="AP118" s="286">
        <f t="shared" ref="AP118" si="47">SUM(AP119:AP125)</f>
        <v>115321.41243064527</v>
      </c>
      <c r="AQ118" s="191"/>
      <c r="AR118" s="191"/>
      <c r="AS118" s="191"/>
      <c r="AT118" s="191"/>
      <c r="AU118" s="191"/>
      <c r="AV118" s="191"/>
      <c r="AW118" s="191"/>
      <c r="AX118" s="190"/>
      <c r="AY118" s="191"/>
      <c r="AZ118" s="191"/>
      <c r="BA118" s="191"/>
      <c r="BB118" s="191"/>
      <c r="BC118" s="191"/>
      <c r="BD118" s="192"/>
      <c r="BE118" s="206"/>
      <c r="BF118" s="191"/>
      <c r="BG118" s="191"/>
      <c r="BH118" s="191"/>
      <c r="BI118" s="191"/>
      <c r="BJ118" s="191"/>
      <c r="BK118" s="191"/>
      <c r="BL118" s="191"/>
      <c r="BM118" s="190"/>
      <c r="BN118" s="191"/>
      <c r="BO118" s="191"/>
      <c r="BP118" s="191"/>
      <c r="BQ118" s="191"/>
      <c r="BR118" s="191"/>
      <c r="BS118" s="193"/>
      <c r="BT118" s="194"/>
    </row>
    <row r="119" spans="1:72" s="156" customFormat="1" ht="13.8" outlineLevel="1" x14ac:dyDescent="0.3">
      <c r="A119" s="137"/>
      <c r="B119" s="177"/>
      <c r="C119" s="289" t="s">
        <v>169</v>
      </c>
      <c r="D119" s="290"/>
      <c r="E119" s="290"/>
      <c r="F119" s="290"/>
      <c r="G119" s="291"/>
      <c r="H119" s="222">
        <v>5</v>
      </c>
      <c r="I119" s="237">
        <v>41809</v>
      </c>
      <c r="J119" s="222">
        <v>3</v>
      </c>
      <c r="K119" s="333">
        <f>L119+O119</f>
        <v>622.08000000000004</v>
      </c>
      <c r="L119" s="334">
        <v>0</v>
      </c>
      <c r="M119" s="334"/>
      <c r="N119" s="334"/>
      <c r="O119" s="334">
        <v>622.08000000000004</v>
      </c>
      <c r="P119" s="334"/>
      <c r="Q119" s="335"/>
      <c r="R119" s="334">
        <v>622.08000000000004</v>
      </c>
      <c r="S119" s="336">
        <v>621.79</v>
      </c>
      <c r="T119" s="228">
        <f>R119-S119</f>
        <v>0.29000000000007731</v>
      </c>
      <c r="U119" s="333">
        <f>V119+Y119</f>
        <v>622.08000000000004</v>
      </c>
      <c r="V119" s="333">
        <v>0</v>
      </c>
      <c r="W119" s="334"/>
      <c r="X119" s="334"/>
      <c r="Y119" s="334">
        <v>622.08000000000004</v>
      </c>
      <c r="Z119" s="334"/>
      <c r="AA119" s="335"/>
      <c r="AB119" s="334">
        <v>622.08000000000004</v>
      </c>
      <c r="AC119" s="336">
        <v>0</v>
      </c>
      <c r="AD119" s="228">
        <f t="shared" ref="AD119:AD125" si="48">+AB119-AC119</f>
        <v>622.08000000000004</v>
      </c>
      <c r="AE119" s="333">
        <f>AF119+AI119</f>
        <v>622.08000000000004</v>
      </c>
      <c r="AF119" s="333">
        <v>0</v>
      </c>
      <c r="AG119" s="334"/>
      <c r="AH119" s="334"/>
      <c r="AI119" s="334">
        <v>622.08000000000004</v>
      </c>
      <c r="AJ119" s="334"/>
      <c r="AK119" s="335"/>
      <c r="AL119" s="334">
        <v>622.08000000000004</v>
      </c>
      <c r="AM119" s="336">
        <f t="shared" ref="AM119:AM125" si="49">+AC119+S119</f>
        <v>621.79</v>
      </c>
      <c r="AN119" s="228">
        <f t="shared" ref="AN119:AP125" si="50">+AL119-AM119</f>
        <v>0.29000000000007731</v>
      </c>
      <c r="AO119" s="310"/>
      <c r="AP119" s="228">
        <f t="shared" si="50"/>
        <v>0.29000000000007731</v>
      </c>
      <c r="AQ119" s="191"/>
      <c r="AR119" s="191"/>
      <c r="AS119" s="191"/>
      <c r="AT119" s="191"/>
      <c r="AU119" s="191"/>
      <c r="AV119" s="191"/>
      <c r="AW119" s="191"/>
      <c r="AX119" s="190"/>
      <c r="AY119" s="191"/>
      <c r="AZ119" s="191"/>
      <c r="BA119" s="191"/>
      <c r="BB119" s="191"/>
      <c r="BC119" s="191"/>
      <c r="BD119" s="192"/>
      <c r="BE119" s="206"/>
      <c r="BF119" s="191"/>
      <c r="BG119" s="191"/>
      <c r="BH119" s="191"/>
      <c r="BI119" s="191"/>
      <c r="BJ119" s="191"/>
      <c r="BK119" s="191"/>
      <c r="BL119" s="191"/>
      <c r="BM119" s="190"/>
      <c r="BN119" s="191"/>
      <c r="BO119" s="191"/>
      <c r="BP119" s="191"/>
      <c r="BQ119" s="191"/>
      <c r="BR119" s="191"/>
      <c r="BS119" s="193"/>
      <c r="BT119" s="194"/>
    </row>
    <row r="120" spans="1:72" s="156" customFormat="1" ht="13.8" outlineLevel="1" x14ac:dyDescent="0.3">
      <c r="A120" s="137"/>
      <c r="B120" s="177"/>
      <c r="C120" s="289" t="s">
        <v>170</v>
      </c>
      <c r="D120" s="290"/>
      <c r="E120" s="290"/>
      <c r="F120" s="290"/>
      <c r="G120" s="291"/>
      <c r="H120" s="222">
        <v>8</v>
      </c>
      <c r="I120" s="237">
        <v>42083</v>
      </c>
      <c r="J120" s="222">
        <v>3</v>
      </c>
      <c r="K120" s="333">
        <f t="shared" ref="K120:K125" si="51">L120+O120</f>
        <v>1063.23</v>
      </c>
      <c r="L120" s="334">
        <v>0</v>
      </c>
      <c r="M120" s="334"/>
      <c r="N120" s="334"/>
      <c r="O120" s="334">
        <v>1063.23</v>
      </c>
      <c r="P120" s="334"/>
      <c r="Q120" s="335"/>
      <c r="R120" s="334">
        <v>1063.23</v>
      </c>
      <c r="S120" s="336">
        <v>1062.23</v>
      </c>
      <c r="T120" s="228">
        <f t="shared" ref="T120:T125" si="52">R120-S120</f>
        <v>1</v>
      </c>
      <c r="U120" s="333">
        <f t="shared" ref="U120:U125" si="53">V120+Y120</f>
        <v>1063.23</v>
      </c>
      <c r="V120" s="333">
        <v>0</v>
      </c>
      <c r="W120" s="334"/>
      <c r="X120" s="334"/>
      <c r="Y120" s="334">
        <v>1063.23</v>
      </c>
      <c r="Z120" s="334"/>
      <c r="AA120" s="335"/>
      <c r="AB120" s="334">
        <v>1063.23</v>
      </c>
      <c r="AC120" s="336">
        <v>0</v>
      </c>
      <c r="AD120" s="228">
        <f t="shared" si="48"/>
        <v>1063.23</v>
      </c>
      <c r="AE120" s="333">
        <f t="shared" ref="AE120:AE125" si="54">AF120+AI120</f>
        <v>1063.23</v>
      </c>
      <c r="AF120" s="333">
        <v>0</v>
      </c>
      <c r="AG120" s="334"/>
      <c r="AH120" s="334"/>
      <c r="AI120" s="334">
        <v>1063.23</v>
      </c>
      <c r="AJ120" s="334"/>
      <c r="AK120" s="335"/>
      <c r="AL120" s="334">
        <v>1063.23</v>
      </c>
      <c r="AM120" s="336">
        <f t="shared" si="49"/>
        <v>1062.23</v>
      </c>
      <c r="AN120" s="228">
        <f t="shared" si="50"/>
        <v>1</v>
      </c>
      <c r="AO120" s="310"/>
      <c r="AP120" s="228">
        <f t="shared" si="50"/>
        <v>1</v>
      </c>
      <c r="AQ120" s="191"/>
      <c r="AR120" s="191"/>
      <c r="AS120" s="191"/>
      <c r="AT120" s="191"/>
      <c r="AU120" s="191"/>
      <c r="AV120" s="191"/>
      <c r="AW120" s="191"/>
      <c r="AX120" s="190"/>
      <c r="AY120" s="191"/>
      <c r="AZ120" s="191"/>
      <c r="BA120" s="191"/>
      <c r="BB120" s="191"/>
      <c r="BC120" s="191"/>
      <c r="BD120" s="192"/>
      <c r="BE120" s="206"/>
      <c r="BF120" s="191"/>
      <c r="BG120" s="191"/>
      <c r="BH120" s="191"/>
      <c r="BI120" s="191"/>
      <c r="BJ120" s="191"/>
      <c r="BK120" s="191"/>
      <c r="BL120" s="191"/>
      <c r="BM120" s="190"/>
      <c r="BN120" s="191"/>
      <c r="BO120" s="191"/>
      <c r="BP120" s="191"/>
      <c r="BQ120" s="191"/>
      <c r="BR120" s="191"/>
      <c r="BS120" s="193"/>
      <c r="BT120" s="194"/>
    </row>
    <row r="121" spans="1:72" s="156" customFormat="1" ht="13.8" outlineLevel="1" x14ac:dyDescent="0.3">
      <c r="A121" s="137"/>
      <c r="B121" s="177"/>
      <c r="C121" s="6" t="s">
        <v>171</v>
      </c>
      <c r="D121" s="7"/>
      <c r="E121" s="7"/>
      <c r="F121" s="7"/>
      <c r="G121" s="8"/>
      <c r="H121" s="222">
        <v>36</v>
      </c>
      <c r="I121" s="237">
        <v>42247</v>
      </c>
      <c r="J121" s="222">
        <v>7</v>
      </c>
      <c r="K121" s="333">
        <f t="shared" si="51"/>
        <v>704616.09</v>
      </c>
      <c r="L121" s="334">
        <v>229145.51090268799</v>
      </c>
      <c r="M121" s="334"/>
      <c r="N121" s="334"/>
      <c r="O121" s="334">
        <v>475470.57909731194</v>
      </c>
      <c r="P121" s="334"/>
      <c r="Q121" s="335"/>
      <c r="R121" s="334">
        <v>475470.57909731194</v>
      </c>
      <c r="S121" s="336">
        <v>294424.86666666664</v>
      </c>
      <c r="T121" s="228">
        <f t="shared" si="52"/>
        <v>181045.7124306453</v>
      </c>
      <c r="U121" s="333">
        <f t="shared" si="53"/>
        <v>704616.09</v>
      </c>
      <c r="V121" s="333">
        <v>229145.51090268799</v>
      </c>
      <c r="W121" s="334"/>
      <c r="X121" s="334"/>
      <c r="Y121" s="334">
        <v>475470.57909731194</v>
      </c>
      <c r="Z121" s="334"/>
      <c r="AA121" s="335"/>
      <c r="AB121" s="334">
        <v>475470.57909731194</v>
      </c>
      <c r="AC121" s="336">
        <v>67944.2</v>
      </c>
      <c r="AD121" s="228">
        <f t="shared" si="48"/>
        <v>407526.37909731193</v>
      </c>
      <c r="AE121" s="333">
        <f t="shared" si="54"/>
        <v>704616.09</v>
      </c>
      <c r="AF121" s="333">
        <v>229145.51090268799</v>
      </c>
      <c r="AG121" s="334"/>
      <c r="AH121" s="334"/>
      <c r="AI121" s="334">
        <v>475470.57909731194</v>
      </c>
      <c r="AJ121" s="334"/>
      <c r="AK121" s="335"/>
      <c r="AL121" s="334">
        <v>475470.57909731194</v>
      </c>
      <c r="AM121" s="336">
        <f t="shared" si="49"/>
        <v>362369.06666666665</v>
      </c>
      <c r="AN121" s="228">
        <f t="shared" si="50"/>
        <v>113101.51243064529</v>
      </c>
      <c r="AO121" s="310"/>
      <c r="AP121" s="228">
        <f t="shared" si="50"/>
        <v>113101.51243064529</v>
      </c>
      <c r="AQ121" s="191"/>
      <c r="AR121" s="191"/>
      <c r="AS121" s="191"/>
      <c r="AT121" s="191"/>
      <c r="AU121" s="191"/>
      <c r="AV121" s="191"/>
      <c r="AW121" s="191"/>
      <c r="AX121" s="190"/>
      <c r="AY121" s="191"/>
      <c r="AZ121" s="191"/>
      <c r="BA121" s="191"/>
      <c r="BB121" s="191"/>
      <c r="BC121" s="191"/>
      <c r="BD121" s="192"/>
      <c r="BE121" s="206"/>
      <c r="BF121" s="191"/>
      <c r="BG121" s="191"/>
      <c r="BH121" s="191"/>
      <c r="BI121" s="191"/>
      <c r="BJ121" s="191"/>
      <c r="BK121" s="191"/>
      <c r="BL121" s="191"/>
      <c r="BM121" s="190"/>
      <c r="BN121" s="191"/>
      <c r="BO121" s="191"/>
      <c r="BP121" s="191"/>
      <c r="BQ121" s="191"/>
      <c r="BR121" s="191"/>
      <c r="BS121" s="193"/>
      <c r="BT121" s="194"/>
    </row>
    <row r="122" spans="1:72" s="156" customFormat="1" ht="12.75" customHeight="1" outlineLevel="1" x14ac:dyDescent="0.3">
      <c r="A122" s="137"/>
      <c r="B122" s="177"/>
      <c r="C122" s="289" t="s">
        <v>172</v>
      </c>
      <c r="D122" s="290"/>
      <c r="E122" s="290"/>
      <c r="F122" s="290"/>
      <c r="G122" s="291"/>
      <c r="H122" s="222">
        <v>37</v>
      </c>
      <c r="I122" s="237">
        <v>42307</v>
      </c>
      <c r="J122" s="222">
        <v>4</v>
      </c>
      <c r="K122" s="333">
        <f t="shared" si="51"/>
        <v>619.01</v>
      </c>
      <c r="L122" s="334">
        <v>0</v>
      </c>
      <c r="M122" s="334"/>
      <c r="N122" s="334"/>
      <c r="O122" s="334">
        <v>619.01</v>
      </c>
      <c r="P122" s="334"/>
      <c r="Q122" s="335"/>
      <c r="R122" s="334">
        <v>619.01</v>
      </c>
      <c r="S122" s="336">
        <v>618.72</v>
      </c>
      <c r="T122" s="228">
        <f t="shared" si="52"/>
        <v>0.28999999999996362</v>
      </c>
      <c r="U122" s="333">
        <f t="shared" si="53"/>
        <v>619.01</v>
      </c>
      <c r="V122" s="333">
        <v>0</v>
      </c>
      <c r="W122" s="334"/>
      <c r="X122" s="334"/>
      <c r="Y122" s="334">
        <v>619.01</v>
      </c>
      <c r="Z122" s="334"/>
      <c r="AA122" s="335"/>
      <c r="AB122" s="334">
        <v>619.01</v>
      </c>
      <c r="AC122" s="336">
        <v>0</v>
      </c>
      <c r="AD122" s="228">
        <f t="shared" si="48"/>
        <v>619.01</v>
      </c>
      <c r="AE122" s="333">
        <f t="shared" si="54"/>
        <v>619.01</v>
      </c>
      <c r="AF122" s="333">
        <v>0</v>
      </c>
      <c r="AG122" s="334"/>
      <c r="AH122" s="334"/>
      <c r="AI122" s="334">
        <v>619.01</v>
      </c>
      <c r="AJ122" s="334"/>
      <c r="AK122" s="335"/>
      <c r="AL122" s="334">
        <v>619.01</v>
      </c>
      <c r="AM122" s="336">
        <f t="shared" si="49"/>
        <v>618.72</v>
      </c>
      <c r="AN122" s="228">
        <f t="shared" si="50"/>
        <v>0.28999999999996362</v>
      </c>
      <c r="AO122" s="310"/>
      <c r="AP122" s="228">
        <f t="shared" si="50"/>
        <v>0.28999999999996362</v>
      </c>
      <c r="AQ122" s="191"/>
      <c r="AR122" s="191"/>
      <c r="AS122" s="191"/>
      <c r="AT122" s="191"/>
      <c r="AU122" s="191"/>
      <c r="AV122" s="191"/>
      <c r="AW122" s="191"/>
      <c r="AX122" s="190"/>
      <c r="AY122" s="191"/>
      <c r="AZ122" s="191"/>
      <c r="BA122" s="191"/>
      <c r="BB122" s="191"/>
      <c r="BC122" s="191"/>
      <c r="BD122" s="192"/>
      <c r="BE122" s="206"/>
      <c r="BF122" s="191"/>
      <c r="BG122" s="191"/>
      <c r="BH122" s="191"/>
      <c r="BI122" s="191"/>
      <c r="BJ122" s="191"/>
      <c r="BK122" s="191"/>
      <c r="BL122" s="191"/>
      <c r="BM122" s="190"/>
      <c r="BN122" s="191"/>
      <c r="BO122" s="191"/>
      <c r="BP122" s="191"/>
      <c r="BQ122" s="191"/>
      <c r="BR122" s="191"/>
      <c r="BS122" s="193"/>
      <c r="BT122" s="194"/>
    </row>
    <row r="123" spans="1:72" s="156" customFormat="1" ht="12.75" customHeight="1" outlineLevel="1" x14ac:dyDescent="0.3">
      <c r="A123" s="137"/>
      <c r="B123" s="177"/>
      <c r="C123" s="289" t="s">
        <v>173</v>
      </c>
      <c r="D123" s="290"/>
      <c r="E123" s="290"/>
      <c r="F123" s="290"/>
      <c r="G123" s="291"/>
      <c r="H123" s="337">
        <v>39</v>
      </c>
      <c r="I123" s="338" t="s">
        <v>174</v>
      </c>
      <c r="J123" s="337">
        <v>4</v>
      </c>
      <c r="K123" s="333">
        <f t="shared" si="51"/>
        <v>478.51</v>
      </c>
      <c r="L123" s="334">
        <v>0</v>
      </c>
      <c r="M123" s="334"/>
      <c r="N123" s="334"/>
      <c r="O123" s="334">
        <v>478.51</v>
      </c>
      <c r="P123" s="334"/>
      <c r="Q123" s="335"/>
      <c r="R123" s="334">
        <v>478.51</v>
      </c>
      <c r="S123" s="336">
        <v>408.36</v>
      </c>
      <c r="T123" s="228">
        <f t="shared" si="52"/>
        <v>70.149999999999977</v>
      </c>
      <c r="U123" s="333">
        <f t="shared" si="53"/>
        <v>478.51</v>
      </c>
      <c r="V123" s="333">
        <v>0</v>
      </c>
      <c r="W123" s="334"/>
      <c r="X123" s="334"/>
      <c r="Y123" s="334">
        <v>478.51</v>
      </c>
      <c r="Z123" s="334"/>
      <c r="AA123" s="335"/>
      <c r="AB123" s="334">
        <v>478.51</v>
      </c>
      <c r="AC123" s="336">
        <v>69.86</v>
      </c>
      <c r="AD123" s="228">
        <f t="shared" si="48"/>
        <v>408.65</v>
      </c>
      <c r="AE123" s="333">
        <f t="shared" si="54"/>
        <v>478.51</v>
      </c>
      <c r="AF123" s="333">
        <v>0</v>
      </c>
      <c r="AG123" s="334"/>
      <c r="AH123" s="334"/>
      <c r="AI123" s="334">
        <v>478.51</v>
      </c>
      <c r="AJ123" s="334"/>
      <c r="AK123" s="335"/>
      <c r="AL123" s="334">
        <v>478.51</v>
      </c>
      <c r="AM123" s="336">
        <f t="shared" si="49"/>
        <v>478.22</v>
      </c>
      <c r="AN123" s="228">
        <f t="shared" si="50"/>
        <v>0.28999999999996362</v>
      </c>
      <c r="AO123" s="310"/>
      <c r="AP123" s="228">
        <f t="shared" si="50"/>
        <v>0.28999999999996362</v>
      </c>
      <c r="AQ123" s="191"/>
      <c r="AR123" s="191"/>
      <c r="AS123" s="191"/>
      <c r="AT123" s="191"/>
      <c r="AU123" s="191"/>
      <c r="AV123" s="191"/>
      <c r="AW123" s="191"/>
      <c r="AX123" s="190"/>
      <c r="AY123" s="191"/>
      <c r="AZ123" s="191"/>
      <c r="BA123" s="191"/>
      <c r="BB123" s="191"/>
      <c r="BC123" s="191"/>
      <c r="BD123" s="192"/>
      <c r="BE123" s="206"/>
      <c r="BF123" s="191"/>
      <c r="BG123" s="191"/>
      <c r="BH123" s="191"/>
      <c r="BI123" s="191"/>
      <c r="BJ123" s="191"/>
      <c r="BK123" s="191"/>
      <c r="BL123" s="191"/>
      <c r="BM123" s="190"/>
      <c r="BN123" s="191"/>
      <c r="BO123" s="191"/>
      <c r="BP123" s="191"/>
      <c r="BQ123" s="191"/>
      <c r="BR123" s="191"/>
      <c r="BS123" s="193"/>
      <c r="BT123" s="194"/>
    </row>
    <row r="124" spans="1:72" s="353" customFormat="1" ht="12.75" customHeight="1" outlineLevel="1" x14ac:dyDescent="0.3">
      <c r="A124" s="339"/>
      <c r="B124" s="340"/>
      <c r="C124" s="341" t="s">
        <v>175</v>
      </c>
      <c r="D124" s="342"/>
      <c r="E124" s="342"/>
      <c r="F124" s="342"/>
      <c r="G124" s="343"/>
      <c r="H124" s="344">
        <v>40</v>
      </c>
      <c r="I124" s="345">
        <v>43637</v>
      </c>
      <c r="J124" s="344">
        <v>3</v>
      </c>
      <c r="K124" s="333">
        <f t="shared" si="51"/>
        <v>800</v>
      </c>
      <c r="L124" s="334">
        <v>0</v>
      </c>
      <c r="M124" s="334"/>
      <c r="N124" s="334"/>
      <c r="O124" s="334">
        <v>800</v>
      </c>
      <c r="P124" s="334"/>
      <c r="Q124" s="335"/>
      <c r="R124" s="334">
        <v>800</v>
      </c>
      <c r="S124" s="336">
        <v>133.26</v>
      </c>
      <c r="T124" s="228">
        <f t="shared" si="52"/>
        <v>666.74</v>
      </c>
      <c r="U124" s="333">
        <f t="shared" si="53"/>
        <v>800</v>
      </c>
      <c r="V124" s="333">
        <v>0</v>
      </c>
      <c r="W124" s="334"/>
      <c r="X124" s="334"/>
      <c r="Y124" s="334">
        <v>800</v>
      </c>
      <c r="Z124" s="334"/>
      <c r="AA124" s="335"/>
      <c r="AB124" s="334">
        <v>800</v>
      </c>
      <c r="AC124" s="336">
        <v>266.52</v>
      </c>
      <c r="AD124" s="228">
        <f t="shared" si="48"/>
        <v>533.48</v>
      </c>
      <c r="AE124" s="333">
        <f t="shared" si="54"/>
        <v>800</v>
      </c>
      <c r="AF124" s="333">
        <v>0</v>
      </c>
      <c r="AG124" s="334"/>
      <c r="AH124" s="334"/>
      <c r="AI124" s="334">
        <v>800</v>
      </c>
      <c r="AJ124" s="334"/>
      <c r="AK124" s="335"/>
      <c r="AL124" s="334">
        <v>800</v>
      </c>
      <c r="AM124" s="336">
        <f t="shared" si="49"/>
        <v>399.78</v>
      </c>
      <c r="AN124" s="228">
        <f t="shared" si="50"/>
        <v>400.22</v>
      </c>
      <c r="AO124" s="346"/>
      <c r="AP124" s="228">
        <f t="shared" si="50"/>
        <v>400.22</v>
      </c>
      <c r="AQ124" s="347"/>
      <c r="AR124" s="347"/>
      <c r="AS124" s="347"/>
      <c r="AT124" s="347"/>
      <c r="AU124" s="347"/>
      <c r="AV124" s="347"/>
      <c r="AW124" s="347"/>
      <c r="AX124" s="348"/>
      <c r="AY124" s="347"/>
      <c r="AZ124" s="347"/>
      <c r="BA124" s="347"/>
      <c r="BB124" s="347"/>
      <c r="BC124" s="347"/>
      <c r="BD124" s="349"/>
      <c r="BE124" s="350"/>
      <c r="BF124" s="347"/>
      <c r="BG124" s="347"/>
      <c r="BH124" s="347"/>
      <c r="BI124" s="347"/>
      <c r="BJ124" s="347"/>
      <c r="BK124" s="347"/>
      <c r="BL124" s="347"/>
      <c r="BM124" s="348"/>
      <c r="BN124" s="347"/>
      <c r="BO124" s="347"/>
      <c r="BP124" s="347"/>
      <c r="BQ124" s="347"/>
      <c r="BR124" s="347"/>
      <c r="BS124" s="351"/>
      <c r="BT124" s="352"/>
    </row>
    <row r="125" spans="1:72" s="353" customFormat="1" ht="12.75" customHeight="1" outlineLevel="1" x14ac:dyDescent="0.3">
      <c r="A125" s="339"/>
      <c r="B125" s="340"/>
      <c r="C125" s="341" t="s">
        <v>176</v>
      </c>
      <c r="D125" s="342"/>
      <c r="E125" s="342"/>
      <c r="F125" s="342"/>
      <c r="G125" s="343"/>
      <c r="H125" s="354">
        <v>41</v>
      </c>
      <c r="I125" s="355">
        <v>43830</v>
      </c>
      <c r="J125" s="354">
        <v>3</v>
      </c>
      <c r="K125" s="333">
        <f t="shared" si="51"/>
        <v>2726.45</v>
      </c>
      <c r="L125" s="334">
        <v>0</v>
      </c>
      <c r="M125" s="334"/>
      <c r="N125" s="334"/>
      <c r="O125" s="334">
        <v>2726.45</v>
      </c>
      <c r="P125" s="334"/>
      <c r="Q125" s="335"/>
      <c r="R125" s="334">
        <v>2726.45</v>
      </c>
      <c r="S125" s="336">
        <v>0</v>
      </c>
      <c r="T125" s="228">
        <f t="shared" si="52"/>
        <v>2726.45</v>
      </c>
      <c r="U125" s="333">
        <f t="shared" si="53"/>
        <v>2726.45</v>
      </c>
      <c r="V125" s="333">
        <v>0</v>
      </c>
      <c r="W125" s="334"/>
      <c r="X125" s="334"/>
      <c r="Y125" s="334">
        <v>2726.45</v>
      </c>
      <c r="Z125" s="334"/>
      <c r="AA125" s="335"/>
      <c r="AB125" s="334">
        <v>2726.45</v>
      </c>
      <c r="AC125" s="336">
        <v>908.64</v>
      </c>
      <c r="AD125" s="228">
        <f t="shared" si="48"/>
        <v>1817.81</v>
      </c>
      <c r="AE125" s="333">
        <f t="shared" si="54"/>
        <v>2726.45</v>
      </c>
      <c r="AF125" s="333">
        <v>0</v>
      </c>
      <c r="AG125" s="334"/>
      <c r="AH125" s="334"/>
      <c r="AI125" s="334">
        <v>2726.45</v>
      </c>
      <c r="AJ125" s="334"/>
      <c r="AK125" s="335"/>
      <c r="AL125" s="334">
        <v>2726.45</v>
      </c>
      <c r="AM125" s="336">
        <f t="shared" si="49"/>
        <v>908.64</v>
      </c>
      <c r="AN125" s="228">
        <f t="shared" si="50"/>
        <v>1817.81</v>
      </c>
      <c r="AO125" s="346"/>
      <c r="AP125" s="228">
        <f t="shared" si="50"/>
        <v>1817.81</v>
      </c>
      <c r="AQ125" s="347"/>
      <c r="AR125" s="347"/>
      <c r="AS125" s="347"/>
      <c r="AT125" s="347"/>
      <c r="AU125" s="347"/>
      <c r="AV125" s="347"/>
      <c r="AW125" s="347"/>
      <c r="AX125" s="348"/>
      <c r="AY125" s="347"/>
      <c r="AZ125" s="347"/>
      <c r="BA125" s="347"/>
      <c r="BB125" s="347"/>
      <c r="BC125" s="347"/>
      <c r="BD125" s="349"/>
      <c r="BE125" s="350"/>
      <c r="BF125" s="347"/>
      <c r="BG125" s="347"/>
      <c r="BH125" s="347"/>
      <c r="BI125" s="347"/>
      <c r="BJ125" s="347"/>
      <c r="BK125" s="347"/>
      <c r="BL125" s="347"/>
      <c r="BM125" s="348"/>
      <c r="BN125" s="347"/>
      <c r="BO125" s="347"/>
      <c r="BP125" s="347"/>
      <c r="BQ125" s="347"/>
      <c r="BR125" s="347"/>
      <c r="BS125" s="351"/>
      <c r="BT125" s="352"/>
    </row>
    <row r="126" spans="1:72" s="156" customFormat="1" ht="12.75" customHeight="1" x14ac:dyDescent="0.3">
      <c r="A126" s="137"/>
      <c r="B126" s="356" t="s">
        <v>177</v>
      </c>
      <c r="C126" s="312" t="s">
        <v>178</v>
      </c>
      <c r="D126" s="313"/>
      <c r="E126" s="313"/>
      <c r="F126" s="313"/>
      <c r="G126" s="314"/>
      <c r="H126" s="315"/>
      <c r="I126" s="316"/>
      <c r="J126" s="317"/>
      <c r="K126" s="318">
        <f>K127+K130+K137</f>
        <v>0</v>
      </c>
      <c r="L126" s="318">
        <f t="shared" ref="L126:T126" si="55">L127+L130+L137</f>
        <v>0</v>
      </c>
      <c r="M126" s="318">
        <f t="shared" si="55"/>
        <v>0</v>
      </c>
      <c r="N126" s="318">
        <f t="shared" si="55"/>
        <v>0</v>
      </c>
      <c r="O126" s="318">
        <f t="shared" si="55"/>
        <v>0</v>
      </c>
      <c r="P126" s="318">
        <f t="shared" si="55"/>
        <v>0</v>
      </c>
      <c r="Q126" s="318">
        <f t="shared" si="55"/>
        <v>0</v>
      </c>
      <c r="R126" s="318">
        <f t="shared" si="55"/>
        <v>0</v>
      </c>
      <c r="S126" s="318">
        <f t="shared" si="55"/>
        <v>0</v>
      </c>
      <c r="T126" s="319">
        <f t="shared" si="55"/>
        <v>0</v>
      </c>
      <c r="U126" s="318"/>
      <c r="V126" s="357"/>
      <c r="W126" s="357"/>
      <c r="X126" s="357"/>
      <c r="Y126" s="357"/>
      <c r="Z126" s="357"/>
      <c r="AA126" s="358"/>
      <c r="AB126" s="357"/>
      <c r="AC126" s="359"/>
      <c r="AD126" s="360"/>
      <c r="AE126" s="318"/>
      <c r="AF126" s="357"/>
      <c r="AG126" s="357"/>
      <c r="AH126" s="357"/>
      <c r="AI126" s="357"/>
      <c r="AJ126" s="357"/>
      <c r="AK126" s="358"/>
      <c r="AL126" s="357"/>
      <c r="AM126" s="359"/>
      <c r="AN126" s="360"/>
      <c r="AO126" s="205"/>
      <c r="AP126" s="360"/>
      <c r="AQ126" s="191"/>
      <c r="AR126" s="191"/>
      <c r="AS126" s="191"/>
      <c r="AT126" s="191"/>
      <c r="AU126" s="191"/>
      <c r="AV126" s="191"/>
      <c r="AW126" s="191"/>
      <c r="AX126" s="190"/>
      <c r="AY126" s="191"/>
      <c r="AZ126" s="191"/>
      <c r="BA126" s="191"/>
      <c r="BB126" s="191"/>
      <c r="BC126" s="191"/>
      <c r="BD126" s="192"/>
      <c r="BE126" s="206"/>
      <c r="BF126" s="191"/>
      <c r="BG126" s="191"/>
      <c r="BH126" s="191"/>
      <c r="BI126" s="191"/>
      <c r="BJ126" s="191"/>
      <c r="BK126" s="191"/>
      <c r="BL126" s="191"/>
      <c r="BM126" s="190"/>
      <c r="BN126" s="191"/>
      <c r="BO126" s="191"/>
      <c r="BP126" s="191"/>
      <c r="BQ126" s="191"/>
      <c r="BR126" s="191"/>
      <c r="BS126" s="193"/>
      <c r="BT126" s="194"/>
    </row>
    <row r="127" spans="1:72" s="156" customFormat="1" ht="26.25" customHeight="1" outlineLevel="1" x14ac:dyDescent="0.3">
      <c r="A127" s="137"/>
      <c r="B127" s="177"/>
      <c r="C127" s="320" t="s">
        <v>179</v>
      </c>
      <c r="D127" s="321"/>
      <c r="E127" s="321"/>
      <c r="F127" s="321"/>
      <c r="G127" s="322"/>
      <c r="H127" s="199"/>
      <c r="I127" s="285"/>
      <c r="J127" s="200"/>
      <c r="K127" s="201"/>
      <c r="L127" s="202"/>
      <c r="M127" s="202"/>
      <c r="N127" s="202"/>
      <c r="O127" s="202"/>
      <c r="P127" s="202"/>
      <c r="Q127" s="203"/>
      <c r="R127" s="202"/>
      <c r="S127" s="204"/>
      <c r="T127" s="292"/>
      <c r="U127" s="201"/>
      <c r="V127" s="202"/>
      <c r="W127" s="202"/>
      <c r="X127" s="202"/>
      <c r="Y127" s="202"/>
      <c r="Z127" s="202"/>
      <c r="AA127" s="203"/>
      <c r="AB127" s="202"/>
      <c r="AC127" s="204"/>
      <c r="AD127" s="205"/>
      <c r="AE127" s="201"/>
      <c r="AF127" s="202"/>
      <c r="AG127" s="202"/>
      <c r="AH127" s="202"/>
      <c r="AI127" s="202"/>
      <c r="AJ127" s="202"/>
      <c r="AK127" s="203"/>
      <c r="AL127" s="202"/>
      <c r="AM127" s="204"/>
      <c r="AN127" s="205"/>
      <c r="AO127" s="149"/>
      <c r="AP127" s="206"/>
      <c r="AQ127" s="191"/>
      <c r="AR127" s="191"/>
      <c r="AS127" s="191"/>
      <c r="AT127" s="191"/>
      <c r="AU127" s="191"/>
      <c r="AV127" s="191"/>
      <c r="AW127" s="191"/>
      <c r="AX127" s="190"/>
      <c r="AY127" s="191"/>
      <c r="AZ127" s="191"/>
      <c r="BA127" s="191"/>
      <c r="BB127" s="191"/>
      <c r="BC127" s="191"/>
      <c r="BD127" s="192"/>
      <c r="BE127" s="206"/>
      <c r="BF127" s="191"/>
      <c r="BG127" s="191"/>
      <c r="BH127" s="191"/>
      <c r="BI127" s="191"/>
      <c r="BJ127" s="191"/>
      <c r="BK127" s="191"/>
      <c r="BL127" s="191"/>
      <c r="BM127" s="190"/>
      <c r="BN127" s="191"/>
      <c r="BO127" s="191"/>
      <c r="BP127" s="191"/>
      <c r="BQ127" s="191"/>
      <c r="BR127" s="191"/>
      <c r="BS127" s="193"/>
      <c r="BT127" s="194"/>
    </row>
    <row r="128" spans="1:72" s="156" customFormat="1" ht="12.75" customHeight="1" outlineLevel="1" x14ac:dyDescent="0.3">
      <c r="A128" s="137"/>
      <c r="B128" s="177"/>
      <c r="C128" s="289"/>
      <c r="D128" s="290"/>
      <c r="E128" s="290"/>
      <c r="F128" s="290"/>
      <c r="G128" s="291"/>
      <c r="H128" s="199"/>
      <c r="I128" s="285"/>
      <c r="J128" s="200"/>
      <c r="K128" s="201"/>
      <c r="L128" s="202"/>
      <c r="M128" s="202"/>
      <c r="N128" s="202"/>
      <c r="O128" s="202"/>
      <c r="P128" s="202"/>
      <c r="Q128" s="203"/>
      <c r="R128" s="202"/>
      <c r="S128" s="204"/>
      <c r="T128" s="292"/>
      <c r="U128" s="201"/>
      <c r="V128" s="202"/>
      <c r="W128" s="202"/>
      <c r="X128" s="202"/>
      <c r="Y128" s="202"/>
      <c r="Z128" s="202"/>
      <c r="AA128" s="203"/>
      <c r="AB128" s="202"/>
      <c r="AC128" s="204"/>
      <c r="AD128" s="205"/>
      <c r="AE128" s="201"/>
      <c r="AF128" s="202"/>
      <c r="AG128" s="202"/>
      <c r="AH128" s="202"/>
      <c r="AI128" s="202"/>
      <c r="AJ128" s="202"/>
      <c r="AK128" s="203"/>
      <c r="AL128" s="202"/>
      <c r="AM128" s="204"/>
      <c r="AN128" s="205"/>
      <c r="AO128" s="149"/>
      <c r="AP128" s="206"/>
      <c r="AQ128" s="191"/>
      <c r="AR128" s="191"/>
      <c r="AS128" s="191"/>
      <c r="AT128" s="191"/>
      <c r="AU128" s="191"/>
      <c r="AV128" s="191"/>
      <c r="AW128" s="191"/>
      <c r="AX128" s="190"/>
      <c r="AY128" s="191"/>
      <c r="AZ128" s="191"/>
      <c r="BA128" s="191"/>
      <c r="BB128" s="191"/>
      <c r="BC128" s="191"/>
      <c r="BD128" s="192"/>
      <c r="BE128" s="206"/>
      <c r="BF128" s="191"/>
      <c r="BG128" s="191"/>
      <c r="BH128" s="191"/>
      <c r="BI128" s="191"/>
      <c r="BJ128" s="191"/>
      <c r="BK128" s="191"/>
      <c r="BL128" s="191"/>
      <c r="BM128" s="190"/>
      <c r="BN128" s="191"/>
      <c r="BO128" s="191"/>
      <c r="BP128" s="191"/>
      <c r="BQ128" s="191"/>
      <c r="BR128" s="191"/>
      <c r="BS128" s="193"/>
      <c r="BT128" s="194"/>
    </row>
    <row r="129" spans="1:72" s="156" customFormat="1" ht="12.75" customHeight="1" outlineLevel="1" x14ac:dyDescent="0.3">
      <c r="A129" s="137"/>
      <c r="B129" s="177"/>
      <c r="C129" s="289"/>
      <c r="D129" s="290"/>
      <c r="E129" s="290"/>
      <c r="F129" s="290"/>
      <c r="G129" s="291"/>
      <c r="H129" s="199"/>
      <c r="I129" s="285"/>
      <c r="J129" s="200"/>
      <c r="K129" s="201"/>
      <c r="L129" s="202"/>
      <c r="M129" s="202"/>
      <c r="N129" s="202"/>
      <c r="O129" s="202"/>
      <c r="P129" s="202"/>
      <c r="Q129" s="203"/>
      <c r="R129" s="202"/>
      <c r="S129" s="204"/>
      <c r="T129" s="292"/>
      <c r="U129" s="201"/>
      <c r="V129" s="202"/>
      <c r="W129" s="202"/>
      <c r="X129" s="202"/>
      <c r="Y129" s="202"/>
      <c r="Z129" s="202"/>
      <c r="AA129" s="203"/>
      <c r="AB129" s="202"/>
      <c r="AC129" s="204"/>
      <c r="AD129" s="205"/>
      <c r="AE129" s="201"/>
      <c r="AF129" s="202"/>
      <c r="AG129" s="202"/>
      <c r="AH129" s="202"/>
      <c r="AI129" s="202"/>
      <c r="AJ129" s="202"/>
      <c r="AK129" s="203"/>
      <c r="AL129" s="202"/>
      <c r="AM129" s="204"/>
      <c r="AN129" s="205"/>
      <c r="AO129" s="149"/>
      <c r="AP129" s="206"/>
      <c r="AQ129" s="191"/>
      <c r="AR129" s="191"/>
      <c r="AS129" s="191"/>
      <c r="AT129" s="191"/>
      <c r="AU129" s="191"/>
      <c r="AV129" s="191"/>
      <c r="AW129" s="191"/>
      <c r="AX129" s="190"/>
      <c r="AY129" s="191"/>
      <c r="AZ129" s="191"/>
      <c r="BA129" s="191"/>
      <c r="BB129" s="191"/>
      <c r="BC129" s="191"/>
      <c r="BD129" s="192"/>
      <c r="BE129" s="206"/>
      <c r="BF129" s="191"/>
      <c r="BG129" s="191"/>
      <c r="BH129" s="191"/>
      <c r="BI129" s="191"/>
      <c r="BJ129" s="191"/>
      <c r="BK129" s="191"/>
      <c r="BL129" s="191"/>
      <c r="BM129" s="190"/>
      <c r="BN129" s="191"/>
      <c r="BO129" s="191"/>
      <c r="BP129" s="191"/>
      <c r="BQ129" s="191"/>
      <c r="BR129" s="191"/>
      <c r="BS129" s="193"/>
      <c r="BT129" s="194"/>
    </row>
    <row r="130" spans="1:72" s="156" customFormat="1" ht="12.75" customHeight="1" outlineLevel="1" x14ac:dyDescent="0.3">
      <c r="A130" s="137"/>
      <c r="B130" s="177"/>
      <c r="C130" s="320" t="s">
        <v>180</v>
      </c>
      <c r="D130" s="321"/>
      <c r="E130" s="321"/>
      <c r="F130" s="321"/>
      <c r="G130" s="322"/>
      <c r="H130" s="199"/>
      <c r="I130" s="285"/>
      <c r="J130" s="200"/>
      <c r="K130" s="201"/>
      <c r="L130" s="202"/>
      <c r="M130" s="202"/>
      <c r="N130" s="202"/>
      <c r="O130" s="202"/>
      <c r="P130" s="202"/>
      <c r="Q130" s="203"/>
      <c r="R130" s="202"/>
      <c r="S130" s="204"/>
      <c r="T130" s="292"/>
      <c r="U130" s="201"/>
      <c r="V130" s="202"/>
      <c r="W130" s="202"/>
      <c r="X130" s="202"/>
      <c r="Y130" s="202"/>
      <c r="Z130" s="202"/>
      <c r="AA130" s="203"/>
      <c r="AB130" s="202"/>
      <c r="AC130" s="204"/>
      <c r="AD130" s="205"/>
      <c r="AE130" s="201"/>
      <c r="AF130" s="202"/>
      <c r="AG130" s="202"/>
      <c r="AH130" s="202"/>
      <c r="AI130" s="202"/>
      <c r="AJ130" s="202"/>
      <c r="AK130" s="203"/>
      <c r="AL130" s="202"/>
      <c r="AM130" s="204"/>
      <c r="AN130" s="205"/>
      <c r="AO130" s="149"/>
      <c r="AP130" s="206"/>
      <c r="AQ130" s="191"/>
      <c r="AR130" s="191"/>
      <c r="AS130" s="191"/>
      <c r="AT130" s="191"/>
      <c r="AU130" s="191"/>
      <c r="AV130" s="191"/>
      <c r="AW130" s="191"/>
      <c r="AX130" s="190"/>
      <c r="AY130" s="191"/>
      <c r="AZ130" s="191"/>
      <c r="BA130" s="191"/>
      <c r="BB130" s="191"/>
      <c r="BC130" s="191"/>
      <c r="BD130" s="192"/>
      <c r="BE130" s="206"/>
      <c r="BF130" s="191"/>
      <c r="BG130" s="191"/>
      <c r="BH130" s="191"/>
      <c r="BI130" s="191"/>
      <c r="BJ130" s="191"/>
      <c r="BK130" s="191"/>
      <c r="BL130" s="191"/>
      <c r="BM130" s="190"/>
      <c r="BN130" s="191"/>
      <c r="BO130" s="191"/>
      <c r="BP130" s="191"/>
      <c r="BQ130" s="191"/>
      <c r="BR130" s="191"/>
      <c r="BS130" s="193"/>
      <c r="BT130" s="194"/>
    </row>
    <row r="131" spans="1:72" s="156" customFormat="1" ht="12.75" customHeight="1" outlineLevel="1" x14ac:dyDescent="0.3">
      <c r="A131" s="137"/>
      <c r="B131" s="177"/>
      <c r="C131" s="361"/>
      <c r="D131" s="362"/>
      <c r="E131" s="362"/>
      <c r="F131" s="362"/>
      <c r="G131" s="363"/>
      <c r="H131" s="199"/>
      <c r="I131" s="285"/>
      <c r="J131" s="200"/>
      <c r="K131" s="201"/>
      <c r="L131" s="202"/>
      <c r="M131" s="202"/>
      <c r="N131" s="202"/>
      <c r="O131" s="202"/>
      <c r="P131" s="202"/>
      <c r="Q131" s="203"/>
      <c r="R131" s="202"/>
      <c r="S131" s="204"/>
      <c r="T131" s="292"/>
      <c r="U131" s="201"/>
      <c r="V131" s="202"/>
      <c r="W131" s="202"/>
      <c r="X131" s="202"/>
      <c r="Y131" s="202"/>
      <c r="Z131" s="202"/>
      <c r="AA131" s="203"/>
      <c r="AB131" s="202"/>
      <c r="AC131" s="204"/>
      <c r="AD131" s="205"/>
      <c r="AE131" s="201"/>
      <c r="AF131" s="202"/>
      <c r="AG131" s="202"/>
      <c r="AH131" s="202"/>
      <c r="AI131" s="202"/>
      <c r="AJ131" s="202"/>
      <c r="AK131" s="203"/>
      <c r="AL131" s="202"/>
      <c r="AM131" s="204"/>
      <c r="AN131" s="205"/>
      <c r="AO131" s="149"/>
      <c r="AP131" s="206"/>
      <c r="AQ131" s="191"/>
      <c r="AR131" s="191"/>
      <c r="AS131" s="191"/>
      <c r="AT131" s="191"/>
      <c r="AU131" s="191"/>
      <c r="AV131" s="191"/>
      <c r="AW131" s="191"/>
      <c r="AX131" s="190"/>
      <c r="AY131" s="191"/>
      <c r="AZ131" s="191"/>
      <c r="BA131" s="191"/>
      <c r="BB131" s="191"/>
      <c r="BC131" s="191"/>
      <c r="BD131" s="192"/>
      <c r="BE131" s="206"/>
      <c r="BF131" s="191"/>
      <c r="BG131" s="191"/>
      <c r="BH131" s="191"/>
      <c r="BI131" s="191"/>
      <c r="BJ131" s="191"/>
      <c r="BK131" s="191"/>
      <c r="BL131" s="191"/>
      <c r="BM131" s="190"/>
      <c r="BN131" s="191"/>
      <c r="BO131" s="191"/>
      <c r="BP131" s="191"/>
      <c r="BQ131" s="191"/>
      <c r="BR131" s="191"/>
      <c r="BS131" s="193"/>
      <c r="BT131" s="194"/>
    </row>
    <row r="132" spans="1:72" s="156" customFormat="1" ht="12.75" customHeight="1" outlineLevel="1" x14ac:dyDescent="0.3">
      <c r="A132" s="137"/>
      <c r="B132" s="177"/>
      <c r="C132" s="361"/>
      <c r="D132" s="362"/>
      <c r="E132" s="362"/>
      <c r="F132" s="362"/>
      <c r="G132" s="363"/>
      <c r="H132" s="199"/>
      <c r="I132" s="285"/>
      <c r="J132" s="200"/>
      <c r="K132" s="201"/>
      <c r="L132" s="202"/>
      <c r="M132" s="202"/>
      <c r="N132" s="202"/>
      <c r="O132" s="202"/>
      <c r="P132" s="202"/>
      <c r="Q132" s="203"/>
      <c r="R132" s="202"/>
      <c r="S132" s="204"/>
      <c r="T132" s="292"/>
      <c r="U132" s="201"/>
      <c r="V132" s="202"/>
      <c r="W132" s="202"/>
      <c r="X132" s="202"/>
      <c r="Y132" s="202"/>
      <c r="Z132" s="202"/>
      <c r="AA132" s="203"/>
      <c r="AB132" s="202"/>
      <c r="AC132" s="204"/>
      <c r="AD132" s="205"/>
      <c r="AE132" s="201"/>
      <c r="AF132" s="202"/>
      <c r="AG132" s="202"/>
      <c r="AH132" s="202"/>
      <c r="AI132" s="202"/>
      <c r="AJ132" s="202"/>
      <c r="AK132" s="203"/>
      <c r="AL132" s="202"/>
      <c r="AM132" s="204"/>
      <c r="AN132" s="205"/>
      <c r="AO132" s="149"/>
      <c r="AP132" s="206"/>
      <c r="AQ132" s="191"/>
      <c r="AR132" s="191"/>
      <c r="AS132" s="191"/>
      <c r="AT132" s="191"/>
      <c r="AU132" s="191"/>
      <c r="AV132" s="191"/>
      <c r="AW132" s="191"/>
      <c r="AX132" s="190"/>
      <c r="AY132" s="191"/>
      <c r="AZ132" s="191"/>
      <c r="BA132" s="191"/>
      <c r="BB132" s="191"/>
      <c r="BC132" s="191"/>
      <c r="BD132" s="192"/>
      <c r="BE132" s="206"/>
      <c r="BF132" s="191"/>
      <c r="BG132" s="191"/>
      <c r="BH132" s="191"/>
      <c r="BI132" s="191"/>
      <c r="BJ132" s="191"/>
      <c r="BK132" s="191"/>
      <c r="BL132" s="191"/>
      <c r="BM132" s="190"/>
      <c r="BN132" s="191"/>
      <c r="BO132" s="191"/>
      <c r="BP132" s="191"/>
      <c r="BQ132" s="191"/>
      <c r="BR132" s="191"/>
      <c r="BS132" s="193"/>
      <c r="BT132" s="194"/>
    </row>
    <row r="133" spans="1:72" s="156" customFormat="1" ht="12.75" customHeight="1" outlineLevel="1" x14ac:dyDescent="0.3">
      <c r="A133" s="137"/>
      <c r="B133" s="177"/>
      <c r="C133" s="361"/>
      <c r="D133" s="362"/>
      <c r="E133" s="362"/>
      <c r="F133" s="362"/>
      <c r="G133" s="363"/>
      <c r="H133" s="199"/>
      <c r="I133" s="285"/>
      <c r="J133" s="200"/>
      <c r="K133" s="201"/>
      <c r="L133" s="202"/>
      <c r="M133" s="202"/>
      <c r="N133" s="202"/>
      <c r="O133" s="202"/>
      <c r="P133" s="202"/>
      <c r="Q133" s="203"/>
      <c r="R133" s="202"/>
      <c r="S133" s="204"/>
      <c r="T133" s="292"/>
      <c r="U133" s="201"/>
      <c r="V133" s="202"/>
      <c r="W133" s="202"/>
      <c r="X133" s="202"/>
      <c r="Y133" s="202"/>
      <c r="Z133" s="202"/>
      <c r="AA133" s="203"/>
      <c r="AB133" s="202"/>
      <c r="AC133" s="204"/>
      <c r="AD133" s="205"/>
      <c r="AE133" s="201"/>
      <c r="AF133" s="202"/>
      <c r="AG133" s="202"/>
      <c r="AH133" s="202"/>
      <c r="AI133" s="202"/>
      <c r="AJ133" s="202"/>
      <c r="AK133" s="203"/>
      <c r="AL133" s="202"/>
      <c r="AM133" s="204"/>
      <c r="AN133" s="205"/>
      <c r="AO133" s="149"/>
      <c r="AP133" s="206"/>
      <c r="AQ133" s="191"/>
      <c r="AR133" s="191"/>
      <c r="AS133" s="191"/>
      <c r="AT133" s="191"/>
      <c r="AU133" s="191"/>
      <c r="AV133" s="191"/>
      <c r="AW133" s="191"/>
      <c r="AX133" s="190"/>
      <c r="AY133" s="191"/>
      <c r="AZ133" s="191"/>
      <c r="BA133" s="191"/>
      <c r="BB133" s="191"/>
      <c r="BC133" s="191"/>
      <c r="BD133" s="192"/>
      <c r="BE133" s="206"/>
      <c r="BF133" s="191"/>
      <c r="BG133" s="191"/>
      <c r="BH133" s="191"/>
      <c r="BI133" s="191"/>
      <c r="BJ133" s="191"/>
      <c r="BK133" s="191"/>
      <c r="BL133" s="191"/>
      <c r="BM133" s="190"/>
      <c r="BN133" s="191"/>
      <c r="BO133" s="191"/>
      <c r="BP133" s="191"/>
      <c r="BQ133" s="191"/>
      <c r="BR133" s="191"/>
      <c r="BS133" s="193"/>
      <c r="BT133" s="194"/>
    </row>
    <row r="134" spans="1:72" s="156" customFormat="1" ht="12.75" customHeight="1" outlineLevel="1" x14ac:dyDescent="0.3">
      <c r="A134" s="137"/>
      <c r="B134" s="177"/>
      <c r="C134" s="361"/>
      <c r="D134" s="362"/>
      <c r="E134" s="362"/>
      <c r="F134" s="362"/>
      <c r="G134" s="363"/>
      <c r="H134" s="199"/>
      <c r="I134" s="285"/>
      <c r="J134" s="200"/>
      <c r="K134" s="201"/>
      <c r="L134" s="202"/>
      <c r="M134" s="202"/>
      <c r="N134" s="202"/>
      <c r="O134" s="202"/>
      <c r="P134" s="202"/>
      <c r="Q134" s="203"/>
      <c r="R134" s="202"/>
      <c r="S134" s="204"/>
      <c r="T134" s="292"/>
      <c r="U134" s="201"/>
      <c r="V134" s="202"/>
      <c r="W134" s="202"/>
      <c r="X134" s="202"/>
      <c r="Y134" s="202"/>
      <c r="Z134" s="202"/>
      <c r="AA134" s="203"/>
      <c r="AB134" s="202"/>
      <c r="AC134" s="204"/>
      <c r="AD134" s="205"/>
      <c r="AE134" s="201"/>
      <c r="AF134" s="202"/>
      <c r="AG134" s="202"/>
      <c r="AH134" s="202"/>
      <c r="AI134" s="202"/>
      <c r="AJ134" s="202"/>
      <c r="AK134" s="203"/>
      <c r="AL134" s="202"/>
      <c r="AM134" s="204"/>
      <c r="AN134" s="205"/>
      <c r="AO134" s="149"/>
      <c r="AP134" s="206"/>
      <c r="AQ134" s="191"/>
      <c r="AR134" s="191"/>
      <c r="AS134" s="191"/>
      <c r="AT134" s="191"/>
      <c r="AU134" s="191"/>
      <c r="AV134" s="191"/>
      <c r="AW134" s="191"/>
      <c r="AX134" s="190"/>
      <c r="AY134" s="191"/>
      <c r="AZ134" s="191"/>
      <c r="BA134" s="191"/>
      <c r="BB134" s="191"/>
      <c r="BC134" s="191"/>
      <c r="BD134" s="192"/>
      <c r="BE134" s="206"/>
      <c r="BF134" s="191"/>
      <c r="BG134" s="191"/>
      <c r="BH134" s="191"/>
      <c r="BI134" s="191"/>
      <c r="BJ134" s="191"/>
      <c r="BK134" s="191"/>
      <c r="BL134" s="191"/>
      <c r="BM134" s="190"/>
      <c r="BN134" s="191"/>
      <c r="BO134" s="191"/>
      <c r="BP134" s="191"/>
      <c r="BQ134" s="191"/>
      <c r="BR134" s="191"/>
      <c r="BS134" s="193"/>
      <c r="BT134" s="194"/>
    </row>
    <row r="135" spans="1:72" s="156" customFormat="1" ht="12.75" customHeight="1" outlineLevel="1" x14ac:dyDescent="0.3">
      <c r="A135" s="137"/>
      <c r="B135" s="177"/>
      <c r="C135" s="364"/>
      <c r="D135" s="365"/>
      <c r="E135" s="365"/>
      <c r="F135" s="365"/>
      <c r="G135" s="366"/>
      <c r="H135" s="199"/>
      <c r="I135" s="285"/>
      <c r="J135" s="200"/>
      <c r="K135" s="201"/>
      <c r="L135" s="202"/>
      <c r="M135" s="202"/>
      <c r="N135" s="202"/>
      <c r="O135" s="202"/>
      <c r="P135" s="202"/>
      <c r="Q135" s="203"/>
      <c r="R135" s="202"/>
      <c r="S135" s="204"/>
      <c r="T135" s="292"/>
      <c r="U135" s="201"/>
      <c r="V135" s="202"/>
      <c r="W135" s="202"/>
      <c r="X135" s="202"/>
      <c r="Y135" s="202"/>
      <c r="Z135" s="202"/>
      <c r="AA135" s="203"/>
      <c r="AB135" s="202"/>
      <c r="AC135" s="204"/>
      <c r="AD135" s="205"/>
      <c r="AE135" s="201"/>
      <c r="AF135" s="202"/>
      <c r="AG135" s="202"/>
      <c r="AH135" s="202"/>
      <c r="AI135" s="202"/>
      <c r="AJ135" s="202"/>
      <c r="AK135" s="203"/>
      <c r="AL135" s="202"/>
      <c r="AM135" s="204"/>
      <c r="AN135" s="205"/>
      <c r="AO135" s="149"/>
      <c r="AP135" s="206"/>
      <c r="AQ135" s="191"/>
      <c r="AR135" s="191"/>
      <c r="AS135" s="191"/>
      <c r="AT135" s="191"/>
      <c r="AU135" s="191"/>
      <c r="AV135" s="191"/>
      <c r="AW135" s="191"/>
      <c r="AX135" s="190"/>
      <c r="AY135" s="191"/>
      <c r="AZ135" s="191"/>
      <c r="BA135" s="191"/>
      <c r="BB135" s="191"/>
      <c r="BC135" s="191"/>
      <c r="BD135" s="192"/>
      <c r="BE135" s="206"/>
      <c r="BF135" s="191"/>
      <c r="BG135" s="191"/>
      <c r="BH135" s="191"/>
      <c r="BI135" s="191"/>
      <c r="BJ135" s="191"/>
      <c r="BK135" s="191"/>
      <c r="BL135" s="191"/>
      <c r="BM135" s="190"/>
      <c r="BN135" s="191"/>
      <c r="BO135" s="191"/>
      <c r="BP135" s="191"/>
      <c r="BQ135" s="191"/>
      <c r="BR135" s="191"/>
      <c r="BS135" s="193"/>
      <c r="BT135" s="194"/>
    </row>
    <row r="136" spans="1:72" s="156" customFormat="1" ht="12.75" customHeight="1" outlineLevel="1" x14ac:dyDescent="0.3">
      <c r="A136" s="137"/>
      <c r="B136" s="177"/>
      <c r="C136" s="364"/>
      <c r="D136" s="365"/>
      <c r="E136" s="365"/>
      <c r="F136" s="365"/>
      <c r="G136" s="366"/>
      <c r="H136" s="199"/>
      <c r="I136" s="285"/>
      <c r="J136" s="200"/>
      <c r="K136" s="201"/>
      <c r="L136" s="202"/>
      <c r="M136" s="202"/>
      <c r="N136" s="202"/>
      <c r="O136" s="202"/>
      <c r="P136" s="202"/>
      <c r="Q136" s="203"/>
      <c r="R136" s="202"/>
      <c r="S136" s="204"/>
      <c r="T136" s="292"/>
      <c r="U136" s="201"/>
      <c r="V136" s="202"/>
      <c r="W136" s="202"/>
      <c r="X136" s="202"/>
      <c r="Y136" s="202"/>
      <c r="Z136" s="202"/>
      <c r="AA136" s="203"/>
      <c r="AB136" s="202"/>
      <c r="AC136" s="204"/>
      <c r="AD136" s="205"/>
      <c r="AE136" s="201"/>
      <c r="AF136" s="202"/>
      <c r="AG136" s="202"/>
      <c r="AH136" s="202"/>
      <c r="AI136" s="202"/>
      <c r="AJ136" s="202"/>
      <c r="AK136" s="203"/>
      <c r="AL136" s="202"/>
      <c r="AM136" s="204"/>
      <c r="AN136" s="205"/>
      <c r="AO136" s="149"/>
      <c r="AP136" s="206"/>
      <c r="AQ136" s="191"/>
      <c r="AR136" s="191"/>
      <c r="AS136" s="191"/>
      <c r="AT136" s="191"/>
      <c r="AU136" s="191"/>
      <c r="AV136" s="191"/>
      <c r="AW136" s="191"/>
      <c r="AX136" s="190"/>
      <c r="AY136" s="191"/>
      <c r="AZ136" s="191"/>
      <c r="BA136" s="191"/>
      <c r="BB136" s="191"/>
      <c r="BC136" s="191"/>
      <c r="BD136" s="192"/>
      <c r="BE136" s="206"/>
      <c r="BF136" s="191"/>
      <c r="BG136" s="191"/>
      <c r="BH136" s="191"/>
      <c r="BI136" s="191"/>
      <c r="BJ136" s="191"/>
      <c r="BK136" s="191"/>
      <c r="BL136" s="191"/>
      <c r="BM136" s="190"/>
      <c r="BN136" s="191"/>
      <c r="BO136" s="191"/>
      <c r="BP136" s="191"/>
      <c r="BQ136" s="191"/>
      <c r="BR136" s="191"/>
      <c r="BS136" s="193"/>
      <c r="BT136" s="194"/>
    </row>
    <row r="137" spans="1:72" s="156" customFormat="1" ht="12.75" customHeight="1" outlineLevel="1" x14ac:dyDescent="0.3">
      <c r="A137" s="137"/>
      <c r="B137" s="177"/>
      <c r="C137" s="320" t="s">
        <v>181</v>
      </c>
      <c r="D137" s="321"/>
      <c r="E137" s="321"/>
      <c r="F137" s="321"/>
      <c r="G137" s="322"/>
      <c r="H137" s="199"/>
      <c r="I137" s="285"/>
      <c r="J137" s="200"/>
      <c r="K137" s="201"/>
      <c r="L137" s="202"/>
      <c r="M137" s="202"/>
      <c r="N137" s="202"/>
      <c r="O137" s="202"/>
      <c r="P137" s="202"/>
      <c r="Q137" s="203"/>
      <c r="R137" s="202"/>
      <c r="S137" s="204"/>
      <c r="T137" s="292"/>
      <c r="U137" s="201"/>
      <c r="V137" s="202"/>
      <c r="W137" s="202"/>
      <c r="X137" s="202"/>
      <c r="Y137" s="202"/>
      <c r="Z137" s="202"/>
      <c r="AA137" s="203"/>
      <c r="AB137" s="202"/>
      <c r="AC137" s="204"/>
      <c r="AD137" s="205"/>
      <c r="AE137" s="201"/>
      <c r="AF137" s="202"/>
      <c r="AG137" s="202"/>
      <c r="AH137" s="202"/>
      <c r="AI137" s="202"/>
      <c r="AJ137" s="202"/>
      <c r="AK137" s="203"/>
      <c r="AL137" s="202"/>
      <c r="AM137" s="204"/>
      <c r="AN137" s="205"/>
      <c r="AO137" s="149"/>
      <c r="AP137" s="206"/>
      <c r="AQ137" s="191"/>
      <c r="AR137" s="191"/>
      <c r="AS137" s="191"/>
      <c r="AT137" s="191"/>
      <c r="AU137" s="191"/>
      <c r="AV137" s="191"/>
      <c r="AW137" s="191"/>
      <c r="AX137" s="190"/>
      <c r="AY137" s="191"/>
      <c r="AZ137" s="191"/>
      <c r="BA137" s="191"/>
      <c r="BB137" s="191"/>
      <c r="BC137" s="191"/>
      <c r="BD137" s="192"/>
      <c r="BE137" s="206"/>
      <c r="BF137" s="191"/>
      <c r="BG137" s="191"/>
      <c r="BH137" s="191"/>
      <c r="BI137" s="191"/>
      <c r="BJ137" s="191"/>
      <c r="BK137" s="191"/>
      <c r="BL137" s="191"/>
      <c r="BM137" s="190"/>
      <c r="BN137" s="191"/>
      <c r="BO137" s="191"/>
      <c r="BP137" s="191"/>
      <c r="BQ137" s="191"/>
      <c r="BR137" s="191"/>
      <c r="BS137" s="193"/>
      <c r="BT137" s="194"/>
    </row>
    <row r="138" spans="1:72" s="156" customFormat="1" ht="12.75" customHeight="1" outlineLevel="1" x14ac:dyDescent="0.3">
      <c r="A138" s="137"/>
      <c r="B138" s="177"/>
      <c r="C138" s="289"/>
      <c r="D138" s="290"/>
      <c r="E138" s="290"/>
      <c r="F138" s="290"/>
      <c r="G138" s="291"/>
      <c r="H138" s="199"/>
      <c r="I138" s="285"/>
      <c r="J138" s="200"/>
      <c r="K138" s="201"/>
      <c r="L138" s="202"/>
      <c r="M138" s="202"/>
      <c r="N138" s="202"/>
      <c r="O138" s="202"/>
      <c r="P138" s="202"/>
      <c r="Q138" s="203"/>
      <c r="R138" s="202"/>
      <c r="S138" s="204"/>
      <c r="T138" s="292"/>
      <c r="U138" s="201"/>
      <c r="V138" s="202"/>
      <c r="W138" s="202"/>
      <c r="X138" s="202"/>
      <c r="Y138" s="202"/>
      <c r="Z138" s="202"/>
      <c r="AA138" s="203"/>
      <c r="AB138" s="202"/>
      <c r="AC138" s="204"/>
      <c r="AD138" s="205"/>
      <c r="AE138" s="201"/>
      <c r="AF138" s="202"/>
      <c r="AG138" s="202"/>
      <c r="AH138" s="202"/>
      <c r="AI138" s="202"/>
      <c r="AJ138" s="202"/>
      <c r="AK138" s="203"/>
      <c r="AL138" s="202"/>
      <c r="AM138" s="204"/>
      <c r="AN138" s="205"/>
      <c r="AO138" s="149"/>
      <c r="AP138" s="206"/>
      <c r="AQ138" s="191"/>
      <c r="AR138" s="191"/>
      <c r="AS138" s="191"/>
      <c r="AT138" s="191"/>
      <c r="AU138" s="191"/>
      <c r="AV138" s="191"/>
      <c r="AW138" s="191"/>
      <c r="AX138" s="190"/>
      <c r="AY138" s="191"/>
      <c r="AZ138" s="191"/>
      <c r="BA138" s="191"/>
      <c r="BB138" s="191"/>
      <c r="BC138" s="191"/>
      <c r="BD138" s="192"/>
      <c r="BE138" s="206"/>
      <c r="BF138" s="191"/>
      <c r="BG138" s="191"/>
      <c r="BH138" s="191"/>
      <c r="BI138" s="191"/>
      <c r="BJ138" s="191"/>
      <c r="BK138" s="191"/>
      <c r="BL138" s="191"/>
      <c r="BM138" s="190"/>
      <c r="BN138" s="191"/>
      <c r="BO138" s="191"/>
      <c r="BP138" s="191"/>
      <c r="BQ138" s="191"/>
      <c r="BR138" s="191"/>
      <c r="BS138" s="193"/>
      <c r="BT138" s="194"/>
    </row>
    <row r="139" spans="1:72" s="156" customFormat="1" ht="12.75" customHeight="1" outlineLevel="1" x14ac:dyDescent="0.3">
      <c r="A139" s="137"/>
      <c r="B139" s="177"/>
      <c r="C139" s="289"/>
      <c r="D139" s="290"/>
      <c r="E139" s="290"/>
      <c r="F139" s="290"/>
      <c r="G139" s="291"/>
      <c r="H139" s="199"/>
      <c r="I139" s="285"/>
      <c r="J139" s="200"/>
      <c r="K139" s="201"/>
      <c r="L139" s="202"/>
      <c r="M139" s="202"/>
      <c r="N139" s="202"/>
      <c r="O139" s="202"/>
      <c r="P139" s="202"/>
      <c r="Q139" s="203"/>
      <c r="R139" s="202"/>
      <c r="S139" s="204"/>
      <c r="T139" s="292"/>
      <c r="U139" s="201"/>
      <c r="V139" s="202"/>
      <c r="W139" s="202"/>
      <c r="X139" s="202"/>
      <c r="Y139" s="202"/>
      <c r="Z139" s="202"/>
      <c r="AA139" s="203"/>
      <c r="AB139" s="202"/>
      <c r="AC139" s="204"/>
      <c r="AD139" s="205"/>
      <c r="AE139" s="201"/>
      <c r="AF139" s="202"/>
      <c r="AG139" s="202"/>
      <c r="AH139" s="202"/>
      <c r="AI139" s="202"/>
      <c r="AJ139" s="202"/>
      <c r="AK139" s="203"/>
      <c r="AL139" s="202"/>
      <c r="AM139" s="204"/>
      <c r="AN139" s="205"/>
      <c r="AO139" s="149"/>
      <c r="AP139" s="206"/>
      <c r="AQ139" s="191"/>
      <c r="AR139" s="191"/>
      <c r="AS139" s="191"/>
      <c r="AT139" s="191"/>
      <c r="AU139" s="191"/>
      <c r="AV139" s="191"/>
      <c r="AW139" s="191"/>
      <c r="AX139" s="190"/>
      <c r="AY139" s="191"/>
      <c r="AZ139" s="191"/>
      <c r="BA139" s="191"/>
      <c r="BB139" s="191"/>
      <c r="BC139" s="191"/>
      <c r="BD139" s="192"/>
      <c r="BE139" s="206"/>
      <c r="BF139" s="191"/>
      <c r="BG139" s="191"/>
      <c r="BH139" s="191"/>
      <c r="BI139" s="191"/>
      <c r="BJ139" s="191"/>
      <c r="BK139" s="191"/>
      <c r="BL139" s="191"/>
      <c r="BM139" s="190"/>
      <c r="BN139" s="191"/>
      <c r="BO139" s="191"/>
      <c r="BP139" s="191"/>
      <c r="BQ139" s="191"/>
      <c r="BR139" s="191"/>
      <c r="BS139" s="193"/>
      <c r="BT139" s="194"/>
    </row>
    <row r="140" spans="1:72" s="156" customFormat="1" ht="26.25" customHeight="1" x14ac:dyDescent="0.3">
      <c r="A140" s="137"/>
      <c r="B140" s="356" t="s">
        <v>182</v>
      </c>
      <c r="C140" s="312" t="s">
        <v>183</v>
      </c>
      <c r="D140" s="313"/>
      <c r="E140" s="313"/>
      <c r="F140" s="313"/>
      <c r="G140" s="314"/>
      <c r="H140" s="315"/>
      <c r="I140" s="316"/>
      <c r="J140" s="317"/>
      <c r="K140" s="318">
        <f>SUM(K141:K146)</f>
        <v>2004</v>
      </c>
      <c r="L140" s="318">
        <f t="shared" ref="L140:AM140" si="56">SUM(L141:L146)</f>
        <v>0</v>
      </c>
      <c r="M140" s="318">
        <f t="shared" si="56"/>
        <v>0</v>
      </c>
      <c r="N140" s="318">
        <f t="shared" si="56"/>
        <v>0</v>
      </c>
      <c r="O140" s="318">
        <f t="shared" si="56"/>
        <v>2004</v>
      </c>
      <c r="P140" s="318">
        <f t="shared" si="56"/>
        <v>0</v>
      </c>
      <c r="Q140" s="318">
        <f t="shared" si="56"/>
        <v>0</v>
      </c>
      <c r="R140" s="318">
        <f t="shared" si="56"/>
        <v>2004</v>
      </c>
      <c r="S140" s="318">
        <f t="shared" si="56"/>
        <v>1530.1</v>
      </c>
      <c r="T140" s="319">
        <f>SUM(T141:T146)</f>
        <v>473.9</v>
      </c>
      <c r="U140" s="318">
        <f t="shared" si="56"/>
        <v>2004</v>
      </c>
      <c r="V140" s="318">
        <f t="shared" si="56"/>
        <v>0</v>
      </c>
      <c r="W140" s="318">
        <f t="shared" si="56"/>
        <v>0</v>
      </c>
      <c r="X140" s="318">
        <f t="shared" si="56"/>
        <v>0</v>
      </c>
      <c r="Y140" s="318">
        <f t="shared" si="56"/>
        <v>2004</v>
      </c>
      <c r="Z140" s="318">
        <f t="shared" si="56"/>
        <v>0</v>
      </c>
      <c r="AA140" s="318">
        <f t="shared" si="56"/>
        <v>0</v>
      </c>
      <c r="AB140" s="318">
        <f t="shared" si="56"/>
        <v>2004</v>
      </c>
      <c r="AC140" s="318">
        <f t="shared" si="56"/>
        <v>333.84000000000003</v>
      </c>
      <c r="AD140" s="318">
        <f t="shared" si="56"/>
        <v>1670.1599999999999</v>
      </c>
      <c r="AE140" s="318">
        <f t="shared" si="56"/>
        <v>2004</v>
      </c>
      <c r="AF140" s="318">
        <f t="shared" si="56"/>
        <v>0</v>
      </c>
      <c r="AG140" s="318">
        <f t="shared" si="56"/>
        <v>0</v>
      </c>
      <c r="AH140" s="318">
        <f t="shared" si="56"/>
        <v>0</v>
      </c>
      <c r="AI140" s="318">
        <f t="shared" si="56"/>
        <v>2004</v>
      </c>
      <c r="AJ140" s="318">
        <f t="shared" si="56"/>
        <v>0</v>
      </c>
      <c r="AK140" s="318">
        <f t="shared" si="56"/>
        <v>0</v>
      </c>
      <c r="AL140" s="318">
        <f t="shared" si="56"/>
        <v>2004</v>
      </c>
      <c r="AM140" s="318">
        <f t="shared" si="56"/>
        <v>1863.94</v>
      </c>
      <c r="AN140" s="318">
        <f>SUM(AN141:AN146)</f>
        <v>140.06000000000006</v>
      </c>
      <c r="AO140" s="201"/>
      <c r="AP140" s="318">
        <f t="shared" ref="AP140" si="57">SUM(AP141:AP146)</f>
        <v>140.06000000000006</v>
      </c>
      <c r="AQ140" s="191"/>
      <c r="AR140" s="191"/>
      <c r="AS140" s="191"/>
      <c r="AT140" s="191"/>
      <c r="AU140" s="191"/>
      <c r="AV140" s="191"/>
      <c r="AW140" s="191"/>
      <c r="AX140" s="190"/>
      <c r="AY140" s="191"/>
      <c r="AZ140" s="191"/>
      <c r="BA140" s="191"/>
      <c r="BB140" s="191"/>
      <c r="BC140" s="191"/>
      <c r="BD140" s="192"/>
      <c r="BE140" s="206"/>
      <c r="BF140" s="191"/>
      <c r="BG140" s="191"/>
      <c r="BH140" s="191"/>
      <c r="BI140" s="191"/>
      <c r="BJ140" s="191"/>
      <c r="BK140" s="191"/>
      <c r="BL140" s="191"/>
      <c r="BM140" s="190"/>
      <c r="BN140" s="191"/>
      <c r="BO140" s="191"/>
      <c r="BP140" s="191"/>
      <c r="BQ140" s="191"/>
      <c r="BR140" s="191"/>
      <c r="BS140" s="193"/>
      <c r="BT140" s="194"/>
    </row>
    <row r="141" spans="1:72" s="156" customFormat="1" ht="13.8" outlineLevel="1" x14ac:dyDescent="0.3">
      <c r="A141" s="137"/>
      <c r="B141" s="177"/>
      <c r="C141" s="289" t="s">
        <v>184</v>
      </c>
      <c r="D141" s="290"/>
      <c r="E141" s="290"/>
      <c r="F141" s="290"/>
      <c r="G141" s="291"/>
      <c r="H141" s="222">
        <v>9</v>
      </c>
      <c r="I141" s="237">
        <v>42132</v>
      </c>
      <c r="J141" s="222">
        <v>6</v>
      </c>
      <c r="K141" s="223">
        <f>L141+O141</f>
        <v>621</v>
      </c>
      <c r="L141" s="224">
        <v>0</v>
      </c>
      <c r="M141" s="224"/>
      <c r="N141" s="224"/>
      <c r="O141" s="224">
        <v>621</v>
      </c>
      <c r="P141" s="224"/>
      <c r="Q141" s="229"/>
      <c r="R141" s="224">
        <v>621</v>
      </c>
      <c r="S141" s="227">
        <v>474.1</v>
      </c>
      <c r="T141" s="228">
        <f>R141-S141</f>
        <v>146.89999999999998</v>
      </c>
      <c r="U141" s="223">
        <f>V141+Y141</f>
        <v>621</v>
      </c>
      <c r="V141" s="223">
        <v>0</v>
      </c>
      <c r="W141" s="224"/>
      <c r="X141" s="224"/>
      <c r="Y141" s="224">
        <v>621</v>
      </c>
      <c r="Z141" s="224"/>
      <c r="AA141" s="229"/>
      <c r="AB141" s="224">
        <v>621</v>
      </c>
      <c r="AC141" s="227">
        <v>103.44</v>
      </c>
      <c r="AD141" s="230">
        <f>+AB141-AC141</f>
        <v>517.55999999999995</v>
      </c>
      <c r="AE141" s="223">
        <f>AF141+AI141</f>
        <v>621</v>
      </c>
      <c r="AF141" s="223">
        <v>0</v>
      </c>
      <c r="AG141" s="224"/>
      <c r="AH141" s="224"/>
      <c r="AI141" s="224">
        <v>621</v>
      </c>
      <c r="AJ141" s="224"/>
      <c r="AK141" s="229"/>
      <c r="AL141" s="224">
        <v>621</v>
      </c>
      <c r="AM141" s="227">
        <f>+AC141+S141</f>
        <v>577.54</v>
      </c>
      <c r="AN141" s="230">
        <f>+AL141-AM141</f>
        <v>43.460000000000036</v>
      </c>
      <c r="AO141" s="149"/>
      <c r="AP141" s="230">
        <f>+AN141-AO141</f>
        <v>43.460000000000036</v>
      </c>
      <c r="AQ141" s="191"/>
      <c r="AR141" s="191"/>
      <c r="AS141" s="191"/>
      <c r="AT141" s="191"/>
      <c r="AU141" s="191"/>
      <c r="AV141" s="191"/>
      <c r="AW141" s="191"/>
      <c r="AX141" s="190"/>
      <c r="AY141" s="191"/>
      <c r="AZ141" s="191"/>
      <c r="BA141" s="191"/>
      <c r="BB141" s="191"/>
      <c r="BC141" s="191"/>
      <c r="BD141" s="192"/>
      <c r="BE141" s="206"/>
      <c r="BF141" s="191"/>
      <c r="BG141" s="191"/>
      <c r="BH141" s="191"/>
      <c r="BI141" s="191"/>
      <c r="BJ141" s="191"/>
      <c r="BK141" s="191"/>
      <c r="BL141" s="191"/>
      <c r="BM141" s="190"/>
      <c r="BN141" s="191"/>
      <c r="BO141" s="191"/>
      <c r="BP141" s="191"/>
      <c r="BQ141" s="191"/>
      <c r="BR141" s="191"/>
      <c r="BS141" s="193"/>
      <c r="BT141" s="194"/>
    </row>
    <row r="142" spans="1:72" s="156" customFormat="1" ht="13.8" outlineLevel="1" x14ac:dyDescent="0.3">
      <c r="A142" s="137"/>
      <c r="B142" s="177"/>
      <c r="C142" s="289" t="s">
        <v>185</v>
      </c>
      <c r="D142" s="290"/>
      <c r="E142" s="290"/>
      <c r="F142" s="290"/>
      <c r="G142" s="291"/>
      <c r="H142" s="222">
        <v>10</v>
      </c>
      <c r="I142" s="237">
        <v>42132</v>
      </c>
      <c r="J142" s="222">
        <v>6</v>
      </c>
      <c r="K142" s="223">
        <f>L142+O142</f>
        <v>1055</v>
      </c>
      <c r="L142" s="224">
        <v>0</v>
      </c>
      <c r="M142" s="224"/>
      <c r="N142" s="224"/>
      <c r="O142" s="224">
        <v>1055</v>
      </c>
      <c r="P142" s="224"/>
      <c r="Q142" s="229"/>
      <c r="R142" s="224">
        <v>1055</v>
      </c>
      <c r="S142" s="227">
        <v>805.75</v>
      </c>
      <c r="T142" s="228">
        <f>R142-S142</f>
        <v>249.25</v>
      </c>
      <c r="U142" s="223">
        <f>V142+Y142</f>
        <v>1055</v>
      </c>
      <c r="V142" s="223">
        <v>0</v>
      </c>
      <c r="W142" s="224"/>
      <c r="X142" s="224"/>
      <c r="Y142" s="224">
        <v>1055</v>
      </c>
      <c r="Z142" s="224"/>
      <c r="AA142" s="229"/>
      <c r="AB142" s="224">
        <v>1055</v>
      </c>
      <c r="AC142" s="227">
        <v>175.8</v>
      </c>
      <c r="AD142" s="230">
        <f>+AB142-AC142</f>
        <v>879.2</v>
      </c>
      <c r="AE142" s="223">
        <f>AF142+AI142</f>
        <v>1055</v>
      </c>
      <c r="AF142" s="223">
        <v>0</v>
      </c>
      <c r="AG142" s="224"/>
      <c r="AH142" s="224"/>
      <c r="AI142" s="224">
        <v>1055</v>
      </c>
      <c r="AJ142" s="224"/>
      <c r="AK142" s="229"/>
      <c r="AL142" s="224">
        <v>1055</v>
      </c>
      <c r="AM142" s="227">
        <f>+AC142+S142</f>
        <v>981.55</v>
      </c>
      <c r="AN142" s="230">
        <f>+AL142-AM142</f>
        <v>73.450000000000045</v>
      </c>
      <c r="AO142" s="149"/>
      <c r="AP142" s="230">
        <f>+AN142-AO142</f>
        <v>73.450000000000045</v>
      </c>
      <c r="AQ142" s="191"/>
      <c r="AR142" s="191"/>
      <c r="AS142" s="191"/>
      <c r="AT142" s="191"/>
      <c r="AU142" s="191"/>
      <c r="AV142" s="191"/>
      <c r="AW142" s="191"/>
      <c r="AX142" s="190"/>
      <c r="AY142" s="191"/>
      <c r="AZ142" s="191"/>
      <c r="BA142" s="191"/>
      <c r="BB142" s="191"/>
      <c r="BC142" s="191"/>
      <c r="BD142" s="192"/>
      <c r="BE142" s="206"/>
      <c r="BF142" s="191"/>
      <c r="BG142" s="191"/>
      <c r="BH142" s="191"/>
      <c r="BI142" s="191"/>
      <c r="BJ142" s="191"/>
      <c r="BK142" s="191"/>
      <c r="BL142" s="191"/>
      <c r="BM142" s="190"/>
      <c r="BN142" s="191"/>
      <c r="BO142" s="191"/>
      <c r="BP142" s="191"/>
      <c r="BQ142" s="191"/>
      <c r="BR142" s="191"/>
      <c r="BS142" s="193"/>
      <c r="BT142" s="194"/>
    </row>
    <row r="143" spans="1:72" s="156" customFormat="1" ht="13.8" outlineLevel="1" x14ac:dyDescent="0.3">
      <c r="A143" s="137"/>
      <c r="B143" s="177"/>
      <c r="C143" s="289" t="s">
        <v>186</v>
      </c>
      <c r="D143" s="290"/>
      <c r="E143" s="290"/>
      <c r="F143" s="290"/>
      <c r="G143" s="291"/>
      <c r="H143" s="222">
        <v>11</v>
      </c>
      <c r="I143" s="237">
        <v>42132</v>
      </c>
      <c r="J143" s="222">
        <v>6</v>
      </c>
      <c r="K143" s="223">
        <f>L143+O143</f>
        <v>328</v>
      </c>
      <c r="L143" s="224">
        <v>0</v>
      </c>
      <c r="M143" s="224"/>
      <c r="N143" s="224"/>
      <c r="O143" s="224">
        <v>328</v>
      </c>
      <c r="P143" s="224"/>
      <c r="Q143" s="229"/>
      <c r="R143" s="224">
        <v>328</v>
      </c>
      <c r="S143" s="227">
        <v>250.25</v>
      </c>
      <c r="T143" s="228">
        <f>R143-S143</f>
        <v>77.75</v>
      </c>
      <c r="U143" s="223">
        <f>V143+Y143</f>
        <v>328</v>
      </c>
      <c r="V143" s="223">
        <v>0</v>
      </c>
      <c r="W143" s="224"/>
      <c r="X143" s="224"/>
      <c r="Y143" s="224">
        <v>328</v>
      </c>
      <c r="Z143" s="224"/>
      <c r="AA143" s="229"/>
      <c r="AB143" s="224">
        <v>328</v>
      </c>
      <c r="AC143" s="227">
        <v>54.6</v>
      </c>
      <c r="AD143" s="230">
        <f>+AB143-AC143</f>
        <v>273.39999999999998</v>
      </c>
      <c r="AE143" s="223">
        <f>AF143+AI143</f>
        <v>328</v>
      </c>
      <c r="AF143" s="223">
        <v>0</v>
      </c>
      <c r="AG143" s="224"/>
      <c r="AH143" s="224"/>
      <c r="AI143" s="224">
        <v>328</v>
      </c>
      <c r="AJ143" s="224"/>
      <c r="AK143" s="229"/>
      <c r="AL143" s="224">
        <v>328</v>
      </c>
      <c r="AM143" s="227">
        <f>+AC143+S143</f>
        <v>304.85000000000002</v>
      </c>
      <c r="AN143" s="230">
        <f>+AL143-AM143</f>
        <v>23.149999999999977</v>
      </c>
      <c r="AO143" s="149"/>
      <c r="AP143" s="230">
        <f>+AN143-AO143</f>
        <v>23.149999999999977</v>
      </c>
      <c r="AQ143" s="191"/>
      <c r="AR143" s="191"/>
      <c r="AS143" s="191"/>
      <c r="AT143" s="191"/>
      <c r="AU143" s="191"/>
      <c r="AV143" s="191"/>
      <c r="AW143" s="191"/>
      <c r="AX143" s="190"/>
      <c r="AY143" s="191"/>
      <c r="AZ143" s="191"/>
      <c r="BA143" s="191"/>
      <c r="BB143" s="191"/>
      <c r="BC143" s="191"/>
      <c r="BD143" s="192"/>
      <c r="BE143" s="206"/>
      <c r="BF143" s="191"/>
      <c r="BG143" s="191"/>
      <c r="BH143" s="191"/>
      <c r="BI143" s="191"/>
      <c r="BJ143" s="191"/>
      <c r="BK143" s="191"/>
      <c r="BL143" s="191"/>
      <c r="BM143" s="190"/>
      <c r="BN143" s="191"/>
      <c r="BO143" s="191"/>
      <c r="BP143" s="191"/>
      <c r="BQ143" s="191"/>
      <c r="BR143" s="191"/>
      <c r="BS143" s="193"/>
      <c r="BT143" s="194"/>
    </row>
    <row r="144" spans="1:72" s="156" customFormat="1" ht="13.8" x14ac:dyDescent="0.3">
      <c r="A144" s="137"/>
      <c r="B144" s="177"/>
      <c r="C144" s="361"/>
      <c r="D144" s="362"/>
      <c r="E144" s="362"/>
      <c r="F144" s="362"/>
      <c r="G144" s="363"/>
      <c r="H144" s="199"/>
      <c r="I144" s="285"/>
      <c r="J144" s="200"/>
      <c r="K144" s="201"/>
      <c r="L144" s="202"/>
      <c r="M144" s="202"/>
      <c r="N144" s="202"/>
      <c r="O144" s="202"/>
      <c r="P144" s="202"/>
      <c r="Q144" s="203"/>
      <c r="R144" s="202"/>
      <c r="S144" s="204"/>
      <c r="T144" s="292"/>
      <c r="U144" s="201"/>
      <c r="V144" s="202"/>
      <c r="W144" s="202"/>
      <c r="X144" s="202"/>
      <c r="Y144" s="202"/>
      <c r="Z144" s="202"/>
      <c r="AA144" s="203"/>
      <c r="AB144" s="202"/>
      <c r="AC144" s="204"/>
      <c r="AD144" s="205"/>
      <c r="AE144" s="201"/>
      <c r="AF144" s="202"/>
      <c r="AG144" s="202"/>
      <c r="AH144" s="202"/>
      <c r="AI144" s="202"/>
      <c r="AJ144" s="202"/>
      <c r="AK144" s="203"/>
      <c r="AL144" s="202"/>
      <c r="AM144" s="204"/>
      <c r="AN144" s="205"/>
      <c r="AO144" s="149"/>
      <c r="AP144" s="206"/>
      <c r="AQ144" s="191"/>
      <c r="AR144" s="191"/>
      <c r="AS144" s="191"/>
      <c r="AT144" s="191"/>
      <c r="AU144" s="191"/>
      <c r="AV144" s="191"/>
      <c r="AW144" s="191"/>
      <c r="AX144" s="190"/>
      <c r="AY144" s="191"/>
      <c r="AZ144" s="191"/>
      <c r="BA144" s="191"/>
      <c r="BB144" s="191"/>
      <c r="BC144" s="191"/>
      <c r="BD144" s="192"/>
      <c r="BE144" s="206"/>
      <c r="BF144" s="191"/>
      <c r="BG144" s="191"/>
      <c r="BH144" s="191"/>
      <c r="BI144" s="191"/>
      <c r="BJ144" s="191"/>
      <c r="BK144" s="191"/>
      <c r="BL144" s="191"/>
      <c r="BM144" s="190"/>
      <c r="BN144" s="191"/>
      <c r="BO144" s="191"/>
      <c r="BP144" s="191"/>
      <c r="BQ144" s="191"/>
      <c r="BR144" s="191"/>
      <c r="BS144" s="193"/>
      <c r="BT144" s="194"/>
    </row>
    <row r="145" spans="1:72" s="156" customFormat="1" ht="12.75" customHeight="1" outlineLevel="1" x14ac:dyDescent="0.3">
      <c r="A145" s="137"/>
      <c r="B145" s="177"/>
      <c r="C145" s="289"/>
      <c r="D145" s="290"/>
      <c r="E145" s="290"/>
      <c r="F145" s="290"/>
      <c r="G145" s="291"/>
      <c r="H145" s="199"/>
      <c r="I145" s="200"/>
      <c r="J145" s="200"/>
      <c r="K145" s="201"/>
      <c r="L145" s="202"/>
      <c r="M145" s="202"/>
      <c r="N145" s="202"/>
      <c r="O145" s="202"/>
      <c r="P145" s="202"/>
      <c r="Q145" s="203"/>
      <c r="R145" s="202"/>
      <c r="S145" s="204"/>
      <c r="T145" s="292"/>
      <c r="U145" s="201"/>
      <c r="V145" s="202"/>
      <c r="W145" s="202"/>
      <c r="X145" s="202"/>
      <c r="Y145" s="202"/>
      <c r="Z145" s="202"/>
      <c r="AA145" s="203"/>
      <c r="AB145" s="202"/>
      <c r="AC145" s="204"/>
      <c r="AD145" s="205"/>
      <c r="AE145" s="201"/>
      <c r="AF145" s="202"/>
      <c r="AG145" s="202"/>
      <c r="AH145" s="202"/>
      <c r="AI145" s="202"/>
      <c r="AJ145" s="202"/>
      <c r="AK145" s="203"/>
      <c r="AL145" s="202"/>
      <c r="AM145" s="204"/>
      <c r="AN145" s="205"/>
      <c r="AO145" s="149"/>
      <c r="AP145" s="206"/>
      <c r="AQ145" s="191"/>
      <c r="AR145" s="191"/>
      <c r="AS145" s="191"/>
      <c r="AT145" s="191"/>
      <c r="AU145" s="191"/>
      <c r="AV145" s="191"/>
      <c r="AW145" s="191"/>
      <c r="AX145" s="190"/>
      <c r="AY145" s="191"/>
      <c r="AZ145" s="191"/>
      <c r="BA145" s="191"/>
      <c r="BB145" s="191"/>
      <c r="BC145" s="191"/>
      <c r="BD145" s="192"/>
      <c r="BE145" s="206"/>
      <c r="BF145" s="191"/>
      <c r="BG145" s="191"/>
      <c r="BH145" s="191"/>
      <c r="BI145" s="191"/>
      <c r="BJ145" s="191"/>
      <c r="BK145" s="191"/>
      <c r="BL145" s="191"/>
      <c r="BM145" s="190"/>
      <c r="BN145" s="191"/>
      <c r="BO145" s="191"/>
      <c r="BP145" s="191"/>
      <c r="BQ145" s="191"/>
      <c r="BR145" s="191"/>
      <c r="BS145" s="193"/>
      <c r="BT145" s="194"/>
    </row>
    <row r="146" spans="1:72" s="156" customFormat="1" ht="12.75" customHeight="1" outlineLevel="1" x14ac:dyDescent="0.3">
      <c r="A146" s="137"/>
      <c r="B146" s="177"/>
      <c r="C146" s="289"/>
      <c r="D146" s="290"/>
      <c r="E146" s="290"/>
      <c r="F146" s="290"/>
      <c r="G146" s="291"/>
      <c r="H146" s="181"/>
      <c r="I146" s="200"/>
      <c r="J146" s="200"/>
      <c r="K146" s="201"/>
      <c r="L146" s="202"/>
      <c r="M146" s="202"/>
      <c r="N146" s="202"/>
      <c r="O146" s="202"/>
      <c r="P146" s="202"/>
      <c r="Q146" s="203"/>
      <c r="R146" s="202"/>
      <c r="S146" s="204"/>
      <c r="T146" s="292"/>
      <c r="U146" s="201"/>
      <c r="V146" s="202"/>
      <c r="W146" s="202"/>
      <c r="X146" s="202"/>
      <c r="Y146" s="202"/>
      <c r="Z146" s="202"/>
      <c r="AA146" s="203"/>
      <c r="AB146" s="202"/>
      <c r="AC146" s="204"/>
      <c r="AD146" s="205"/>
      <c r="AE146" s="201"/>
      <c r="AF146" s="202"/>
      <c r="AG146" s="202"/>
      <c r="AH146" s="202"/>
      <c r="AI146" s="202"/>
      <c r="AJ146" s="202"/>
      <c r="AK146" s="203"/>
      <c r="AL146" s="202"/>
      <c r="AM146" s="204"/>
      <c r="AN146" s="205"/>
      <c r="AO146" s="149"/>
      <c r="AP146" s="206"/>
      <c r="AQ146" s="191"/>
      <c r="AR146" s="191"/>
      <c r="AS146" s="191"/>
      <c r="AT146" s="191"/>
      <c r="AU146" s="191"/>
      <c r="AV146" s="191"/>
      <c r="AW146" s="191"/>
      <c r="AX146" s="190"/>
      <c r="AY146" s="191"/>
      <c r="AZ146" s="191"/>
      <c r="BA146" s="191"/>
      <c r="BB146" s="191"/>
      <c r="BC146" s="191"/>
      <c r="BD146" s="192"/>
      <c r="BE146" s="206"/>
      <c r="BF146" s="191"/>
      <c r="BG146" s="191"/>
      <c r="BH146" s="191"/>
      <c r="BI146" s="191"/>
      <c r="BJ146" s="191"/>
      <c r="BK146" s="191"/>
      <c r="BL146" s="191"/>
      <c r="BM146" s="190"/>
      <c r="BN146" s="191"/>
      <c r="BO146" s="191"/>
      <c r="BP146" s="191"/>
      <c r="BQ146" s="191"/>
      <c r="BR146" s="191"/>
      <c r="BS146" s="193"/>
      <c r="BT146" s="194"/>
    </row>
    <row r="147" spans="1:72" s="156" customFormat="1" ht="12.75" customHeight="1" x14ac:dyDescent="0.3">
      <c r="A147" s="137"/>
      <c r="B147" s="177" t="s">
        <v>187</v>
      </c>
      <c r="C147" s="320" t="s">
        <v>188</v>
      </c>
      <c r="D147" s="321"/>
      <c r="E147" s="321"/>
      <c r="F147" s="321"/>
      <c r="G147" s="322"/>
      <c r="H147" s="181"/>
      <c r="I147" s="200"/>
      <c r="J147" s="200"/>
      <c r="K147" s="201"/>
      <c r="L147" s="202"/>
      <c r="M147" s="202"/>
      <c r="N147" s="202"/>
      <c r="O147" s="202"/>
      <c r="P147" s="202"/>
      <c r="Q147" s="203"/>
      <c r="R147" s="202"/>
      <c r="S147" s="204"/>
      <c r="T147" s="292"/>
      <c r="U147" s="201"/>
      <c r="V147" s="202"/>
      <c r="W147" s="202"/>
      <c r="X147" s="202"/>
      <c r="Y147" s="202"/>
      <c r="Z147" s="202"/>
      <c r="AA147" s="203"/>
      <c r="AB147" s="202"/>
      <c r="AC147" s="204"/>
      <c r="AD147" s="205"/>
      <c r="AE147" s="201"/>
      <c r="AF147" s="202"/>
      <c r="AG147" s="202"/>
      <c r="AH147" s="202"/>
      <c r="AI147" s="202"/>
      <c r="AJ147" s="202"/>
      <c r="AK147" s="203"/>
      <c r="AL147" s="202"/>
      <c r="AM147" s="204"/>
      <c r="AN147" s="205"/>
      <c r="AO147" s="149"/>
      <c r="AP147" s="206"/>
      <c r="AQ147" s="191"/>
      <c r="AR147" s="191"/>
      <c r="AS147" s="191"/>
      <c r="AT147" s="191"/>
      <c r="AU147" s="191"/>
      <c r="AV147" s="191"/>
      <c r="AW147" s="191"/>
      <c r="AX147" s="190"/>
      <c r="AY147" s="191"/>
      <c r="AZ147" s="191"/>
      <c r="BA147" s="191"/>
      <c r="BB147" s="191"/>
      <c r="BC147" s="191"/>
      <c r="BD147" s="192"/>
      <c r="BE147" s="206"/>
      <c r="BF147" s="191"/>
      <c r="BG147" s="191"/>
      <c r="BH147" s="191"/>
      <c r="BI147" s="191"/>
      <c r="BJ147" s="191"/>
      <c r="BK147" s="191"/>
      <c r="BL147" s="191"/>
      <c r="BM147" s="190"/>
      <c r="BN147" s="191"/>
      <c r="BO147" s="191"/>
      <c r="BP147" s="191"/>
      <c r="BQ147" s="191"/>
      <c r="BR147" s="191"/>
      <c r="BS147" s="193"/>
      <c r="BT147" s="194"/>
    </row>
    <row r="148" spans="1:72" s="156" customFormat="1" ht="12.75" customHeight="1" outlineLevel="1" x14ac:dyDescent="0.3">
      <c r="A148" s="137"/>
      <c r="B148" s="177"/>
      <c r="C148" s="289"/>
      <c r="D148" s="290"/>
      <c r="E148" s="290"/>
      <c r="F148" s="290"/>
      <c r="G148" s="291"/>
      <c r="H148" s="181"/>
      <c r="I148" s="200"/>
      <c r="J148" s="200"/>
      <c r="K148" s="201"/>
      <c r="L148" s="202"/>
      <c r="M148" s="202"/>
      <c r="N148" s="202"/>
      <c r="O148" s="202"/>
      <c r="P148" s="202"/>
      <c r="Q148" s="203"/>
      <c r="R148" s="202"/>
      <c r="S148" s="204"/>
      <c r="T148" s="292"/>
      <c r="U148" s="201"/>
      <c r="V148" s="202"/>
      <c r="W148" s="202"/>
      <c r="X148" s="202"/>
      <c r="Y148" s="202"/>
      <c r="Z148" s="202"/>
      <c r="AA148" s="203"/>
      <c r="AB148" s="202"/>
      <c r="AC148" s="204"/>
      <c r="AD148" s="205"/>
      <c r="AE148" s="201"/>
      <c r="AF148" s="202"/>
      <c r="AG148" s="202"/>
      <c r="AH148" s="202"/>
      <c r="AI148" s="202"/>
      <c r="AJ148" s="202"/>
      <c r="AK148" s="203"/>
      <c r="AL148" s="202"/>
      <c r="AM148" s="204"/>
      <c r="AN148" s="205"/>
      <c r="AO148" s="149"/>
      <c r="AP148" s="206"/>
      <c r="AQ148" s="191"/>
      <c r="AR148" s="191"/>
      <c r="AS148" s="191"/>
      <c r="AT148" s="191"/>
      <c r="AU148" s="191"/>
      <c r="AV148" s="191"/>
      <c r="AW148" s="191"/>
      <c r="AX148" s="190"/>
      <c r="AY148" s="191"/>
      <c r="AZ148" s="191"/>
      <c r="BA148" s="191"/>
      <c r="BB148" s="191"/>
      <c r="BC148" s="191"/>
      <c r="BD148" s="192"/>
      <c r="BE148" s="206"/>
      <c r="BF148" s="191"/>
      <c r="BG148" s="191"/>
      <c r="BH148" s="191"/>
      <c r="BI148" s="191"/>
      <c r="BJ148" s="191"/>
      <c r="BK148" s="191"/>
      <c r="BL148" s="191"/>
      <c r="BM148" s="190"/>
      <c r="BN148" s="191"/>
      <c r="BO148" s="191"/>
      <c r="BP148" s="191"/>
      <c r="BQ148" s="191"/>
      <c r="BR148" s="191"/>
      <c r="BS148" s="193"/>
      <c r="BT148" s="194"/>
    </row>
    <row r="149" spans="1:72" s="156" customFormat="1" ht="13.5" customHeight="1" outlineLevel="1" thickBot="1" x14ac:dyDescent="0.35">
      <c r="A149" s="137"/>
      <c r="B149" s="177"/>
      <c r="C149" s="289"/>
      <c r="D149" s="290"/>
      <c r="E149" s="290"/>
      <c r="F149" s="290"/>
      <c r="G149" s="291"/>
      <c r="H149" s="367"/>
      <c r="I149" s="368"/>
      <c r="J149" s="368"/>
      <c r="K149" s="369"/>
      <c r="L149" s="370"/>
      <c r="M149" s="370"/>
      <c r="N149" s="370"/>
      <c r="O149" s="370"/>
      <c r="P149" s="370"/>
      <c r="Q149" s="371"/>
      <c r="R149" s="370"/>
      <c r="S149" s="372"/>
      <c r="T149" s="373"/>
      <c r="U149" s="369"/>
      <c r="V149" s="370"/>
      <c r="W149" s="370"/>
      <c r="X149" s="370"/>
      <c r="Y149" s="370"/>
      <c r="Z149" s="370"/>
      <c r="AA149" s="371"/>
      <c r="AB149" s="370"/>
      <c r="AC149" s="372"/>
      <c r="AD149" s="374"/>
      <c r="AE149" s="369"/>
      <c r="AF149" s="370"/>
      <c r="AG149" s="370"/>
      <c r="AH149" s="370"/>
      <c r="AI149" s="370"/>
      <c r="AJ149" s="370"/>
      <c r="AK149" s="371"/>
      <c r="AL149" s="370"/>
      <c r="AM149" s="372"/>
      <c r="AN149" s="374"/>
      <c r="AO149" s="149"/>
      <c r="AP149" s="250"/>
      <c r="AQ149" s="247"/>
      <c r="AR149" s="247"/>
      <c r="AS149" s="247"/>
      <c r="AT149" s="247"/>
      <c r="AU149" s="247"/>
      <c r="AV149" s="247"/>
      <c r="AW149" s="247"/>
      <c r="AX149" s="248"/>
      <c r="AY149" s="247"/>
      <c r="AZ149" s="247"/>
      <c r="BA149" s="247"/>
      <c r="BB149" s="247"/>
      <c r="BC149" s="247"/>
      <c r="BD149" s="249"/>
      <c r="BE149" s="250"/>
      <c r="BF149" s="247"/>
      <c r="BG149" s="247"/>
      <c r="BH149" s="247"/>
      <c r="BI149" s="247"/>
      <c r="BJ149" s="247"/>
      <c r="BK149" s="247"/>
      <c r="BL149" s="247"/>
      <c r="BM149" s="248"/>
      <c r="BN149" s="247"/>
      <c r="BO149" s="247"/>
      <c r="BP149" s="247"/>
      <c r="BQ149" s="247"/>
      <c r="BR149" s="247"/>
      <c r="BS149" s="251"/>
      <c r="BT149" s="252"/>
    </row>
    <row r="150" spans="1:72" s="156" customFormat="1" ht="13.5" customHeight="1" thickBot="1" x14ac:dyDescent="0.35">
      <c r="A150" s="137"/>
      <c r="B150" s="375" t="s">
        <v>189</v>
      </c>
      <c r="C150" s="376" t="s">
        <v>190</v>
      </c>
      <c r="D150" s="377"/>
      <c r="E150" s="377"/>
      <c r="F150" s="377"/>
      <c r="G150" s="378"/>
      <c r="H150" s="379"/>
      <c r="I150" s="380"/>
      <c r="J150" s="380"/>
      <c r="K150" s="262"/>
      <c r="L150" s="381"/>
      <c r="M150" s="381"/>
      <c r="N150" s="381"/>
      <c r="O150" s="381"/>
      <c r="P150" s="381"/>
      <c r="Q150" s="382"/>
      <c r="R150" s="381"/>
      <c r="S150" s="383"/>
      <c r="T150" s="384"/>
      <c r="U150" s="262"/>
      <c r="V150" s="381"/>
      <c r="W150" s="381"/>
      <c r="X150" s="381"/>
      <c r="Y150" s="381"/>
      <c r="Z150" s="381"/>
      <c r="AA150" s="382"/>
      <c r="AB150" s="381"/>
      <c r="AC150" s="383"/>
      <c r="AD150" s="385"/>
      <c r="AE150" s="262"/>
      <c r="AF150" s="381"/>
      <c r="AG150" s="381"/>
      <c r="AH150" s="381"/>
      <c r="AI150" s="381"/>
      <c r="AJ150" s="381"/>
      <c r="AK150" s="382"/>
      <c r="AL150" s="381"/>
      <c r="AM150" s="383"/>
      <c r="AN150" s="385"/>
      <c r="AO150" s="149"/>
      <c r="AP150" s="386"/>
      <c r="AQ150" s="387"/>
      <c r="AR150" s="387"/>
      <c r="AS150" s="387"/>
      <c r="AT150" s="387"/>
      <c r="AU150" s="387"/>
      <c r="AV150" s="387"/>
      <c r="AW150" s="387"/>
      <c r="AX150" s="131"/>
      <c r="AY150" s="388"/>
      <c r="AZ150" s="388"/>
      <c r="BA150" s="388"/>
      <c r="BB150" s="388"/>
      <c r="BC150" s="388"/>
      <c r="BD150" s="389"/>
      <c r="BE150" s="386"/>
      <c r="BF150" s="387"/>
      <c r="BG150" s="387"/>
      <c r="BH150" s="387"/>
      <c r="BI150" s="387"/>
      <c r="BJ150" s="387"/>
      <c r="BK150" s="387"/>
      <c r="BL150" s="387"/>
      <c r="BM150" s="131"/>
      <c r="BN150" s="388"/>
      <c r="BO150" s="388"/>
      <c r="BP150" s="388"/>
      <c r="BQ150" s="388"/>
      <c r="BR150" s="388"/>
      <c r="BS150" s="390"/>
      <c r="BT150" s="391"/>
    </row>
    <row r="151" spans="1:72" s="156" customFormat="1" ht="12.75" customHeight="1" outlineLevel="1" x14ac:dyDescent="0.3">
      <c r="A151" s="137"/>
      <c r="B151" s="138"/>
      <c r="C151" s="392"/>
      <c r="D151" s="393"/>
      <c r="E151" s="393"/>
      <c r="F151" s="393"/>
      <c r="G151" s="394"/>
      <c r="H151" s="142"/>
      <c r="I151" s="143"/>
      <c r="J151" s="143"/>
      <c r="K151" s="144"/>
      <c r="L151" s="145"/>
      <c r="M151" s="145"/>
      <c r="N151" s="145"/>
      <c r="O151" s="145"/>
      <c r="P151" s="145"/>
      <c r="Q151" s="146"/>
      <c r="R151" s="145"/>
      <c r="S151" s="147"/>
      <c r="T151" s="395"/>
      <c r="U151" s="144"/>
      <c r="V151" s="145"/>
      <c r="W151" s="145"/>
      <c r="X151" s="145"/>
      <c r="Y151" s="145"/>
      <c r="Z151" s="145"/>
      <c r="AA151" s="146"/>
      <c r="AB151" s="145"/>
      <c r="AC151" s="147"/>
      <c r="AD151" s="148"/>
      <c r="AE151" s="144"/>
      <c r="AF151" s="145"/>
      <c r="AG151" s="145"/>
      <c r="AH151" s="145"/>
      <c r="AI151" s="145"/>
      <c r="AJ151" s="145"/>
      <c r="AK151" s="146"/>
      <c r="AL151" s="145"/>
      <c r="AM151" s="147"/>
      <c r="AN151" s="148"/>
      <c r="AO151" s="149"/>
      <c r="AP151" s="396"/>
      <c r="AQ151" s="397"/>
      <c r="AR151" s="397"/>
      <c r="AS151" s="397"/>
      <c r="AT151" s="397"/>
      <c r="AU151" s="397"/>
      <c r="AV151" s="397"/>
      <c r="AW151" s="397"/>
      <c r="AX151" s="152"/>
      <c r="AY151" s="151"/>
      <c r="AZ151" s="151"/>
      <c r="BA151" s="151"/>
      <c r="BB151" s="151"/>
      <c r="BC151" s="151"/>
      <c r="BD151" s="153"/>
      <c r="BE151" s="396"/>
      <c r="BF151" s="397"/>
      <c r="BG151" s="397"/>
      <c r="BH151" s="397"/>
      <c r="BI151" s="397"/>
      <c r="BJ151" s="397"/>
      <c r="BK151" s="397"/>
      <c r="BL151" s="397"/>
      <c r="BM151" s="152"/>
      <c r="BN151" s="151"/>
      <c r="BO151" s="151"/>
      <c r="BP151" s="151"/>
      <c r="BQ151" s="151"/>
      <c r="BR151" s="151"/>
      <c r="BS151" s="154"/>
      <c r="BT151" s="155"/>
    </row>
    <row r="152" spans="1:72" s="156" customFormat="1" ht="13.5" customHeight="1" outlineLevel="1" thickBot="1" x14ac:dyDescent="0.35">
      <c r="A152" s="137"/>
      <c r="B152" s="238"/>
      <c r="C152" s="398"/>
      <c r="D152" s="399"/>
      <c r="E152" s="399"/>
      <c r="F152" s="399"/>
      <c r="G152" s="400"/>
      <c r="H152" s="367"/>
      <c r="I152" s="401"/>
      <c r="J152" s="401"/>
      <c r="K152" s="402"/>
      <c r="L152" s="403"/>
      <c r="M152" s="403"/>
      <c r="N152" s="403"/>
      <c r="O152" s="403"/>
      <c r="P152" s="403"/>
      <c r="Q152" s="404"/>
      <c r="R152" s="403"/>
      <c r="S152" s="405"/>
      <c r="T152" s="406"/>
      <c r="U152" s="402"/>
      <c r="V152" s="403"/>
      <c r="W152" s="403"/>
      <c r="X152" s="403"/>
      <c r="Y152" s="403"/>
      <c r="Z152" s="403"/>
      <c r="AA152" s="404"/>
      <c r="AB152" s="403"/>
      <c r="AC152" s="405"/>
      <c r="AD152" s="407"/>
      <c r="AE152" s="402"/>
      <c r="AF152" s="403"/>
      <c r="AG152" s="403"/>
      <c r="AH152" s="403"/>
      <c r="AI152" s="403"/>
      <c r="AJ152" s="403"/>
      <c r="AK152" s="404"/>
      <c r="AL152" s="403"/>
      <c r="AM152" s="405"/>
      <c r="AN152" s="407"/>
      <c r="AO152" s="149"/>
      <c r="AP152" s="408"/>
      <c r="AQ152" s="409"/>
      <c r="AR152" s="409"/>
      <c r="AS152" s="409"/>
      <c r="AT152" s="409"/>
      <c r="AU152" s="409"/>
      <c r="AV152" s="409"/>
      <c r="AW152" s="409"/>
      <c r="AX152" s="410"/>
      <c r="AY152" s="411"/>
      <c r="AZ152" s="411"/>
      <c r="BA152" s="411"/>
      <c r="BB152" s="411"/>
      <c r="BC152" s="411"/>
      <c r="BD152" s="412"/>
      <c r="BE152" s="408"/>
      <c r="BF152" s="409"/>
      <c r="BG152" s="409"/>
      <c r="BH152" s="409"/>
      <c r="BI152" s="409"/>
      <c r="BJ152" s="409"/>
      <c r="BK152" s="409"/>
      <c r="BL152" s="409"/>
      <c r="BM152" s="410"/>
      <c r="BN152" s="411"/>
      <c r="BO152" s="411"/>
      <c r="BP152" s="411"/>
      <c r="BQ152" s="411"/>
      <c r="BR152" s="411"/>
      <c r="BS152" s="413"/>
      <c r="BT152" s="414"/>
    </row>
    <row r="153" spans="1:72" s="156" customFormat="1" ht="13.5" customHeight="1" thickBot="1" x14ac:dyDescent="0.35">
      <c r="A153" s="137"/>
      <c r="B153" s="375" t="s">
        <v>191</v>
      </c>
      <c r="C153" s="376" t="s">
        <v>192</v>
      </c>
      <c r="D153" s="377"/>
      <c r="E153" s="377"/>
      <c r="F153" s="377"/>
      <c r="G153" s="378"/>
      <c r="H153" s="379"/>
      <c r="I153" s="415"/>
      <c r="J153" s="415"/>
      <c r="K153" s="416"/>
      <c r="L153" s="417"/>
      <c r="M153" s="417"/>
      <c r="N153" s="417"/>
      <c r="O153" s="417"/>
      <c r="P153" s="417"/>
      <c r="Q153" s="418"/>
      <c r="R153" s="417"/>
      <c r="S153" s="419"/>
      <c r="T153" s="420"/>
      <c r="U153" s="416"/>
      <c r="V153" s="417"/>
      <c r="W153" s="417"/>
      <c r="X153" s="417"/>
      <c r="Y153" s="417"/>
      <c r="Z153" s="417"/>
      <c r="AA153" s="418"/>
      <c r="AB153" s="417"/>
      <c r="AC153" s="419"/>
      <c r="AD153" s="420"/>
      <c r="AE153" s="416"/>
      <c r="AF153" s="417"/>
      <c r="AG153" s="417"/>
      <c r="AH153" s="417"/>
      <c r="AI153" s="417"/>
      <c r="AJ153" s="417"/>
      <c r="AK153" s="418"/>
      <c r="AL153" s="417"/>
      <c r="AM153" s="419"/>
      <c r="AN153" s="420"/>
      <c r="AO153" s="149"/>
      <c r="AP153" s="421"/>
      <c r="AQ153" s="422"/>
      <c r="AR153" s="422"/>
      <c r="AS153" s="422"/>
      <c r="AT153" s="422"/>
      <c r="AU153" s="422"/>
      <c r="AV153" s="422"/>
      <c r="AW153" s="422"/>
      <c r="AX153" s="423"/>
      <c r="AY153" s="424"/>
      <c r="AZ153" s="422"/>
      <c r="BA153" s="422"/>
      <c r="BB153" s="422"/>
      <c r="BC153" s="422"/>
      <c r="BD153" s="422"/>
      <c r="BE153" s="421"/>
      <c r="BF153" s="422"/>
      <c r="BG153" s="422"/>
      <c r="BH153" s="422"/>
      <c r="BI153" s="422"/>
      <c r="BJ153" s="422"/>
      <c r="BK153" s="422"/>
      <c r="BL153" s="422"/>
      <c r="BM153" s="423"/>
      <c r="BN153" s="424"/>
      <c r="BO153" s="422"/>
      <c r="BP153" s="422"/>
      <c r="BQ153" s="422"/>
      <c r="BR153" s="422"/>
      <c r="BS153" s="425"/>
      <c r="BT153" s="426"/>
    </row>
    <row r="154" spans="1:72" s="156" customFormat="1" ht="12.75" customHeight="1" outlineLevel="1" x14ac:dyDescent="0.3">
      <c r="A154" s="137"/>
      <c r="B154" s="138"/>
      <c r="C154" s="392"/>
      <c r="D154" s="393"/>
      <c r="E154" s="393"/>
      <c r="F154" s="393"/>
      <c r="G154" s="394"/>
      <c r="H154" s="142"/>
      <c r="I154" s="143"/>
      <c r="J154" s="143"/>
      <c r="K154" s="144"/>
      <c r="L154" s="145"/>
      <c r="M154" s="145"/>
      <c r="N154" s="145"/>
      <c r="O154" s="145"/>
      <c r="P154" s="145"/>
      <c r="Q154" s="146"/>
      <c r="R154" s="145"/>
      <c r="S154" s="147"/>
      <c r="T154" s="148"/>
      <c r="U154" s="144"/>
      <c r="V154" s="145"/>
      <c r="W154" s="145"/>
      <c r="X154" s="145"/>
      <c r="Y154" s="145"/>
      <c r="Z154" s="145"/>
      <c r="AA154" s="146"/>
      <c r="AB154" s="145"/>
      <c r="AC154" s="147"/>
      <c r="AD154" s="148"/>
      <c r="AE154" s="144"/>
      <c r="AF154" s="145"/>
      <c r="AG154" s="145"/>
      <c r="AH154" s="145"/>
      <c r="AI154" s="145"/>
      <c r="AJ154" s="145"/>
      <c r="AK154" s="146"/>
      <c r="AL154" s="145"/>
      <c r="AM154" s="147"/>
      <c r="AN154" s="148"/>
      <c r="AO154" s="149"/>
      <c r="AP154" s="282"/>
      <c r="AQ154" s="279"/>
      <c r="AR154" s="279"/>
      <c r="AS154" s="279"/>
      <c r="AT154" s="279"/>
      <c r="AU154" s="279"/>
      <c r="AV154" s="279"/>
      <c r="AW154" s="279"/>
      <c r="AX154" s="280"/>
      <c r="AY154" s="279"/>
      <c r="AZ154" s="279"/>
      <c r="BA154" s="279"/>
      <c r="BB154" s="279"/>
      <c r="BC154" s="279"/>
      <c r="BD154" s="281"/>
      <c r="BE154" s="282"/>
      <c r="BF154" s="279"/>
      <c r="BG154" s="279"/>
      <c r="BH154" s="279"/>
      <c r="BI154" s="279"/>
      <c r="BJ154" s="279"/>
      <c r="BK154" s="279"/>
      <c r="BL154" s="279"/>
      <c r="BM154" s="280"/>
      <c r="BN154" s="279"/>
      <c r="BO154" s="279"/>
      <c r="BP154" s="279"/>
      <c r="BQ154" s="279"/>
      <c r="BR154" s="279"/>
      <c r="BS154" s="283"/>
      <c r="BT154" s="284"/>
    </row>
    <row r="155" spans="1:72" s="156" customFormat="1" ht="13.5" customHeight="1" outlineLevel="1" thickBot="1" x14ac:dyDescent="0.35">
      <c r="A155" s="137"/>
      <c r="B155" s="427"/>
      <c r="C155" s="428"/>
      <c r="D155" s="428"/>
      <c r="E155" s="428"/>
      <c r="F155" s="428"/>
      <c r="G155" s="428"/>
      <c r="H155" s="367"/>
      <c r="I155" s="401"/>
      <c r="J155" s="401"/>
      <c r="K155" s="402"/>
      <c r="L155" s="403"/>
      <c r="M155" s="403"/>
      <c r="N155" s="403"/>
      <c r="O155" s="403"/>
      <c r="P155" s="403"/>
      <c r="Q155" s="404"/>
      <c r="R155" s="403"/>
      <c r="S155" s="405"/>
      <c r="T155" s="407"/>
      <c r="U155" s="402"/>
      <c r="V155" s="403"/>
      <c r="W155" s="403"/>
      <c r="X155" s="403"/>
      <c r="Y155" s="403"/>
      <c r="Z155" s="403"/>
      <c r="AA155" s="404"/>
      <c r="AB155" s="403"/>
      <c r="AC155" s="405"/>
      <c r="AD155" s="407"/>
      <c r="AE155" s="402"/>
      <c r="AF155" s="403"/>
      <c r="AG155" s="403"/>
      <c r="AH155" s="403"/>
      <c r="AI155" s="403"/>
      <c r="AJ155" s="403"/>
      <c r="AK155" s="404"/>
      <c r="AL155" s="403"/>
      <c r="AM155" s="405"/>
      <c r="AN155" s="407"/>
      <c r="AO155" s="149"/>
      <c r="AP155" s="429"/>
      <c r="AQ155" s="411"/>
      <c r="AR155" s="411"/>
      <c r="AS155" s="411"/>
      <c r="AT155" s="411"/>
      <c r="AU155" s="411"/>
      <c r="AV155" s="411"/>
      <c r="AW155" s="411"/>
      <c r="AX155" s="410"/>
      <c r="AY155" s="411"/>
      <c r="AZ155" s="411"/>
      <c r="BA155" s="411"/>
      <c r="BB155" s="411"/>
      <c r="BC155" s="411"/>
      <c r="BD155" s="412"/>
      <c r="BE155" s="429"/>
      <c r="BF155" s="411"/>
      <c r="BG155" s="411"/>
      <c r="BH155" s="411"/>
      <c r="BI155" s="411"/>
      <c r="BJ155" s="411"/>
      <c r="BK155" s="411"/>
      <c r="BL155" s="411"/>
      <c r="BM155" s="410"/>
      <c r="BN155" s="411"/>
      <c r="BO155" s="411"/>
      <c r="BP155" s="411"/>
      <c r="BQ155" s="411"/>
      <c r="BR155" s="411"/>
      <c r="BS155" s="413"/>
      <c r="BT155" s="414"/>
    </row>
    <row r="156" spans="1:72" s="441" customFormat="1" thickBot="1" x14ac:dyDescent="0.35">
      <c r="A156" s="1"/>
      <c r="B156" s="375"/>
      <c r="C156" s="430" t="s">
        <v>193</v>
      </c>
      <c r="D156" s="431"/>
      <c r="E156" s="431"/>
      <c r="F156" s="431"/>
      <c r="G156" s="432"/>
      <c r="H156" s="433"/>
      <c r="I156" s="434"/>
      <c r="J156" s="434"/>
      <c r="K156" s="435">
        <f>+SUM(K29,K47)</f>
        <v>5406225.2000000002</v>
      </c>
      <c r="L156" s="416">
        <f>+SUM(L29,L47)</f>
        <v>1737720.1173738588</v>
      </c>
      <c r="M156" s="416">
        <f t="shared" ref="M156:AM156" si="58">+SUM(M29,M47)</f>
        <v>0</v>
      </c>
      <c r="N156" s="416">
        <f t="shared" si="58"/>
        <v>0</v>
      </c>
      <c r="O156" s="416">
        <f t="shared" si="58"/>
        <v>3668505.0826261416</v>
      </c>
      <c r="P156" s="416">
        <f t="shared" si="58"/>
        <v>0</v>
      </c>
      <c r="Q156" s="416">
        <f t="shared" si="58"/>
        <v>0</v>
      </c>
      <c r="R156" s="416">
        <f t="shared" si="58"/>
        <v>3668505.0826261416</v>
      </c>
      <c r="S156" s="416">
        <f>+SUM(S29,S47)</f>
        <v>1121941.1268033525</v>
      </c>
      <c r="T156" s="416">
        <f>+SUM(T29,T47)</f>
        <v>2546563.9558227882</v>
      </c>
      <c r="U156" s="416">
        <f t="shared" si="58"/>
        <v>5406225.2000000002</v>
      </c>
      <c r="V156" s="416">
        <f t="shared" si="58"/>
        <v>1737720.1173738588</v>
      </c>
      <c r="W156" s="416">
        <f t="shared" si="58"/>
        <v>0</v>
      </c>
      <c r="X156" s="416">
        <f t="shared" si="58"/>
        <v>0</v>
      </c>
      <c r="Y156" s="416">
        <f t="shared" si="58"/>
        <v>3668505.0826261416</v>
      </c>
      <c r="Z156" s="416">
        <f t="shared" si="58"/>
        <v>0</v>
      </c>
      <c r="AA156" s="416">
        <f t="shared" si="58"/>
        <v>0</v>
      </c>
      <c r="AB156" s="416">
        <f t="shared" si="58"/>
        <v>3668505.0826261416</v>
      </c>
      <c r="AC156" s="416">
        <f t="shared" si="58"/>
        <v>244323.06464692752</v>
      </c>
      <c r="AD156" s="416">
        <f>+SUM(AD29,AD47)</f>
        <v>3424182.0179792135</v>
      </c>
      <c r="AE156" s="416">
        <f>+SUM(AE29,AE47)</f>
        <v>5406225.2000000002</v>
      </c>
      <c r="AF156" s="416">
        <f t="shared" si="58"/>
        <v>1737720.1173738588</v>
      </c>
      <c r="AG156" s="416">
        <f t="shared" si="58"/>
        <v>0</v>
      </c>
      <c r="AH156" s="416">
        <f t="shared" si="58"/>
        <v>0</v>
      </c>
      <c r="AI156" s="416">
        <f>+SUM(AI29,AI47)</f>
        <v>3668505.0826261416</v>
      </c>
      <c r="AJ156" s="416">
        <f t="shared" si="58"/>
        <v>0</v>
      </c>
      <c r="AK156" s="416">
        <f t="shared" si="58"/>
        <v>0</v>
      </c>
      <c r="AL156" s="416">
        <f t="shared" si="58"/>
        <v>3668505.0826261416</v>
      </c>
      <c r="AM156" s="416">
        <f t="shared" si="58"/>
        <v>1366264.1914502801</v>
      </c>
      <c r="AN156" s="416">
        <f>+SUM(AN29,AN47)</f>
        <v>2302240.8911758615</v>
      </c>
      <c r="AO156" s="416"/>
      <c r="AP156" s="416">
        <f t="shared" ref="AP156:AQ156" si="59">+SUM(AP29,AP47)</f>
        <v>2302240.8911758615</v>
      </c>
      <c r="AQ156" s="436"/>
      <c r="AR156" s="436"/>
      <c r="AS156" s="436"/>
      <c r="AT156" s="436"/>
      <c r="AU156" s="436"/>
      <c r="AV156" s="436"/>
      <c r="AW156" s="436"/>
      <c r="AX156" s="436"/>
      <c r="AY156" s="436"/>
      <c r="AZ156" s="436"/>
      <c r="BA156" s="436"/>
      <c r="BB156" s="436"/>
      <c r="BC156" s="436"/>
      <c r="BD156" s="437"/>
      <c r="BE156" s="438"/>
      <c r="BF156" s="436"/>
      <c r="BG156" s="436"/>
      <c r="BH156" s="436"/>
      <c r="BI156" s="436"/>
      <c r="BJ156" s="436"/>
      <c r="BK156" s="436"/>
      <c r="BL156" s="436"/>
      <c r="BM156" s="436"/>
      <c r="BN156" s="436"/>
      <c r="BO156" s="436"/>
      <c r="BP156" s="436"/>
      <c r="BQ156" s="436"/>
      <c r="BR156" s="436"/>
      <c r="BS156" s="439"/>
      <c r="BT156" s="440"/>
    </row>
    <row r="157" spans="1:72" s="446" customFormat="1" x14ac:dyDescent="0.3">
      <c r="A157" s="442"/>
      <c r="B157" s="442"/>
      <c r="C157" s="443"/>
      <c r="D157" s="443"/>
      <c r="E157" s="443"/>
      <c r="F157" s="443"/>
      <c r="G157" s="443"/>
      <c r="H157" s="444"/>
      <c r="I157" s="442"/>
      <c r="J157" s="442"/>
      <c r="K157" s="445"/>
      <c r="L157" s="442"/>
      <c r="M157" s="442"/>
      <c r="N157" s="442"/>
      <c r="O157" s="442"/>
      <c r="P157" s="442"/>
      <c r="Q157" s="442"/>
      <c r="R157" s="442"/>
      <c r="S157" s="442"/>
      <c r="T157" s="442"/>
      <c r="U157" s="442"/>
      <c r="V157" s="442"/>
      <c r="W157" s="442"/>
      <c r="X157" s="442"/>
      <c r="Y157" s="442"/>
      <c r="Z157" s="442"/>
      <c r="AA157" s="442"/>
      <c r="AB157" s="442"/>
      <c r="AC157" s="442"/>
      <c r="AD157" s="442"/>
      <c r="AE157" s="442"/>
      <c r="AF157" s="442"/>
      <c r="AG157" s="442"/>
      <c r="AH157" s="442"/>
      <c r="AI157" s="442"/>
      <c r="AJ157" s="442"/>
      <c r="AK157" s="442"/>
      <c r="AL157" s="442"/>
      <c r="AM157" s="442"/>
      <c r="AN157" s="442"/>
    </row>
    <row r="158" spans="1:72" s="446" customFormat="1" x14ac:dyDescent="0.3">
      <c r="A158" s="442"/>
      <c r="B158" s="1" t="s">
        <v>194</v>
      </c>
      <c r="C158" s="442"/>
      <c r="D158" s="442"/>
      <c r="E158" s="442"/>
      <c r="F158" s="442"/>
      <c r="G158" s="442"/>
      <c r="H158" s="444"/>
      <c r="I158" s="442"/>
      <c r="J158" s="442"/>
      <c r="K158" s="442"/>
      <c r="L158" s="447"/>
      <c r="M158" s="442"/>
      <c r="N158" s="442"/>
      <c r="O158" s="442"/>
      <c r="P158" s="442"/>
      <c r="Q158" s="442"/>
      <c r="R158" s="442"/>
      <c r="S158" s="442"/>
      <c r="T158" s="442">
        <v>2546562.0008903472</v>
      </c>
      <c r="U158" s="447">
        <f>+U156-AD156</f>
        <v>1982043.1820207867</v>
      </c>
      <c r="V158" s="442"/>
      <c r="W158" s="442"/>
      <c r="X158" s="442"/>
      <c r="Y158" s="442"/>
      <c r="Z158" s="442"/>
      <c r="AA158" s="442"/>
      <c r="AB158" s="442"/>
      <c r="AC158" s="442">
        <v>240375.32</v>
      </c>
      <c r="AD158" s="442">
        <v>3948</v>
      </c>
      <c r="AE158" s="442"/>
      <c r="AF158" s="442"/>
      <c r="AG158" s="442"/>
      <c r="AH158" s="442"/>
      <c r="AI158" s="442"/>
      <c r="AJ158" s="442"/>
      <c r="AK158" s="442"/>
      <c r="AL158" s="447">
        <f>+AL156-O156-U124-U125</f>
        <v>-3526.45</v>
      </c>
      <c r="AM158" s="442"/>
      <c r="AN158" s="442"/>
    </row>
    <row r="159" spans="1:72" s="446" customFormat="1" x14ac:dyDescent="0.3">
      <c r="A159" s="442"/>
      <c r="B159" s="1" t="s">
        <v>195</v>
      </c>
      <c r="C159" s="1"/>
      <c r="D159" s="1"/>
      <c r="E159" s="1"/>
      <c r="F159" s="1"/>
      <c r="G159" s="1"/>
      <c r="H159" s="2"/>
      <c r="I159" s="1"/>
      <c r="J159" s="1"/>
      <c r="K159" s="1"/>
      <c r="L159" s="1"/>
      <c r="M159" s="1"/>
      <c r="N159" s="1"/>
      <c r="O159" s="1"/>
      <c r="P159" s="442"/>
      <c r="Q159" s="442"/>
      <c r="R159" s="442"/>
      <c r="S159" s="442"/>
      <c r="T159" s="442"/>
      <c r="U159" s="1"/>
      <c r="V159" s="1"/>
      <c r="W159" s="1"/>
      <c r="X159" s="1"/>
      <c r="Y159" s="1"/>
      <c r="Z159" s="442"/>
      <c r="AA159" s="442"/>
      <c r="AB159" s="442"/>
      <c r="AC159" s="447">
        <f>AC156-AC158</f>
        <v>3947.7446469275164</v>
      </c>
      <c r="AD159" s="442">
        <v>254177.64</v>
      </c>
      <c r="AE159" s="1"/>
      <c r="AF159" s="1"/>
      <c r="AG159" s="1"/>
      <c r="AH159" s="1"/>
      <c r="AI159" s="1"/>
      <c r="AJ159" s="442"/>
      <c r="AK159" s="442"/>
      <c r="AL159" s="442"/>
      <c r="AM159" s="442"/>
      <c r="AN159" s="442"/>
    </row>
    <row r="160" spans="1:72" s="446" customFormat="1" x14ac:dyDescent="0.3">
      <c r="A160" s="442"/>
      <c r="B160" s="1" t="s">
        <v>196</v>
      </c>
      <c r="C160" s="1"/>
      <c r="D160" s="1"/>
      <c r="E160" s="1"/>
      <c r="F160" s="1"/>
      <c r="G160" s="1"/>
      <c r="H160" s="2"/>
      <c r="I160" s="1"/>
      <c r="J160" s="1"/>
      <c r="K160" s="1"/>
      <c r="L160" s="448"/>
      <c r="M160" s="1"/>
      <c r="N160" s="1"/>
      <c r="O160" s="1"/>
      <c r="P160" s="442"/>
      <c r="Q160" s="442"/>
      <c r="R160" s="442"/>
      <c r="S160" s="442"/>
      <c r="T160" s="447">
        <f>T158-T156</f>
        <v>-1.9549324410036206</v>
      </c>
      <c r="U160" s="1"/>
      <c r="V160" s="1"/>
      <c r="W160" s="1"/>
      <c r="X160" s="1"/>
      <c r="Y160" s="1"/>
      <c r="Z160" s="442"/>
      <c r="AA160" s="442"/>
      <c r="AB160" s="442"/>
      <c r="AC160" s="442"/>
      <c r="AD160" s="447">
        <f>+AC156-AD159</f>
        <v>-9854.5753530724905</v>
      </c>
      <c r="AE160" s="1"/>
      <c r="AF160" s="1"/>
      <c r="AG160" s="1"/>
      <c r="AH160" s="1"/>
      <c r="AI160" s="1"/>
      <c r="AJ160" s="442"/>
      <c r="AK160" s="442"/>
      <c r="AL160" s="442"/>
      <c r="AM160" s="442"/>
      <c r="AN160" s="442"/>
    </row>
    <row r="161" spans="1:40" s="446" customFormat="1" x14ac:dyDescent="0.3">
      <c r="A161" s="442"/>
      <c r="B161" s="449" t="s">
        <v>197</v>
      </c>
      <c r="C161" s="1"/>
      <c r="D161" s="1"/>
      <c r="E161" s="1"/>
      <c r="F161" s="1"/>
      <c r="G161" s="1"/>
      <c r="H161" s="2"/>
      <c r="I161" s="1"/>
      <c r="J161" s="1"/>
      <c r="K161" s="1"/>
      <c r="L161" s="1"/>
      <c r="M161" s="1"/>
      <c r="N161" s="1"/>
      <c r="O161" s="1"/>
      <c r="P161" s="442"/>
      <c r="Q161" s="442"/>
      <c r="R161" s="447">
        <f>R156-S156</f>
        <v>2546563.9558227891</v>
      </c>
      <c r="S161" s="442"/>
      <c r="T161" s="442"/>
      <c r="U161" s="1"/>
      <c r="V161" s="1"/>
      <c r="W161" s="1"/>
      <c r="X161" s="1"/>
      <c r="Y161" s="1"/>
      <c r="Z161" s="442"/>
      <c r="AA161" s="442"/>
      <c r="AB161" s="442"/>
      <c r="AC161" s="442"/>
      <c r="AD161" s="442">
        <v>258125</v>
      </c>
      <c r="AE161" s="1"/>
      <c r="AF161" s="1"/>
      <c r="AG161" s="1"/>
      <c r="AH161" s="1"/>
      <c r="AI161" s="1"/>
      <c r="AJ161" s="442"/>
      <c r="AK161" s="442"/>
      <c r="AL161" s="442"/>
      <c r="AM161" s="442"/>
      <c r="AN161" s="442">
        <v>2302236</v>
      </c>
    </row>
    <row r="162" spans="1:40" s="446" customFormat="1" x14ac:dyDescent="0.3">
      <c r="A162" s="442"/>
      <c r="B162" s="1" t="s">
        <v>198</v>
      </c>
      <c r="C162" s="1"/>
      <c r="D162" s="1"/>
      <c r="E162" s="1"/>
      <c r="F162" s="1"/>
      <c r="G162" s="1"/>
      <c r="H162" s="2"/>
      <c r="I162" s="1"/>
      <c r="J162" s="1"/>
      <c r="K162" s="442"/>
      <c r="L162" s="1"/>
      <c r="M162" s="1"/>
      <c r="N162" s="1"/>
      <c r="O162" s="1"/>
      <c r="P162" s="442"/>
      <c r="Q162" s="442"/>
      <c r="R162" s="442"/>
      <c r="S162" s="442"/>
      <c r="T162" s="442"/>
      <c r="U162" s="1"/>
      <c r="V162" s="1"/>
      <c r="W162" s="1"/>
      <c r="X162" s="1"/>
      <c r="Y162" s="1"/>
      <c r="Z162" s="442"/>
      <c r="AA162" s="442"/>
      <c r="AB162" s="447"/>
      <c r="AC162" s="442"/>
      <c r="AD162" s="447">
        <f>AD161-AC156</f>
        <v>13801.935353072477</v>
      </c>
      <c r="AE162" s="1"/>
      <c r="AF162" s="1"/>
      <c r="AG162" s="1"/>
      <c r="AH162" s="1"/>
      <c r="AI162" s="1"/>
      <c r="AJ162" s="442"/>
      <c r="AK162" s="442"/>
      <c r="AL162" s="442"/>
      <c r="AM162" s="442"/>
      <c r="AN162" s="442"/>
    </row>
    <row r="163" spans="1:40" s="446" customFormat="1" x14ac:dyDescent="0.3">
      <c r="A163" s="442"/>
      <c r="B163" s="1"/>
      <c r="C163" s="1"/>
      <c r="D163" s="1"/>
      <c r="E163" s="1"/>
      <c r="F163" s="1"/>
      <c r="G163" s="1"/>
      <c r="H163" s="2"/>
      <c r="I163" s="1"/>
      <c r="J163" s="1"/>
      <c r="K163" s="1"/>
      <c r="L163" s="448">
        <f>R156-S156</f>
        <v>2546563.9558227891</v>
      </c>
      <c r="M163" s="1"/>
      <c r="N163" s="1"/>
      <c r="O163" s="1"/>
      <c r="P163" s="442"/>
      <c r="Q163" s="442"/>
      <c r="R163" s="442"/>
      <c r="S163" s="442"/>
      <c r="T163" s="442"/>
      <c r="U163" s="1"/>
      <c r="V163" s="1"/>
      <c r="W163" s="1"/>
      <c r="X163" s="1"/>
      <c r="Y163" s="1"/>
      <c r="Z163" s="442"/>
      <c r="AA163" s="442"/>
      <c r="AB163" s="442"/>
      <c r="AC163" s="442"/>
      <c r="AD163" s="442"/>
      <c r="AE163" s="1"/>
      <c r="AF163" s="1"/>
      <c r="AG163" s="1"/>
      <c r="AH163" s="1"/>
      <c r="AI163" s="1"/>
      <c r="AJ163" s="442"/>
      <c r="AK163" s="442"/>
      <c r="AL163" s="442"/>
      <c r="AM163" s="442"/>
      <c r="AN163" s="442"/>
    </row>
    <row r="164" spans="1:40" s="446" customFormat="1" x14ac:dyDescent="0.3">
      <c r="A164" s="442"/>
      <c r="B164" s="1"/>
      <c r="C164" s="1"/>
      <c r="D164" s="450" t="s">
        <v>10</v>
      </c>
      <c r="E164" s="1"/>
      <c r="F164" s="1"/>
      <c r="G164" s="451" t="s">
        <v>199</v>
      </c>
      <c r="H164" s="2"/>
      <c r="I164" s="1"/>
      <c r="J164" s="452" t="s">
        <v>200</v>
      </c>
      <c r="K164" s="1"/>
      <c r="L164" s="1"/>
      <c r="M164" s="1"/>
      <c r="N164" s="1"/>
      <c r="O164" s="1"/>
      <c r="P164" s="442"/>
      <c r="Q164" s="442"/>
      <c r="R164" s="442"/>
      <c r="S164" s="442"/>
      <c r="T164" s="442"/>
      <c r="U164" s="1"/>
      <c r="V164" s="1"/>
      <c r="W164" s="1"/>
      <c r="X164" s="1"/>
      <c r="Y164" s="1"/>
      <c r="Z164" s="442"/>
      <c r="AA164" s="442"/>
      <c r="AB164" s="442"/>
      <c r="AC164" s="447"/>
      <c r="AD164" s="442"/>
      <c r="AE164" s="1"/>
      <c r="AF164" s="1"/>
      <c r="AG164" s="1"/>
      <c r="AH164" s="1"/>
      <c r="AI164" s="1"/>
      <c r="AJ164" s="442"/>
      <c r="AK164" s="442"/>
      <c r="AL164" s="442"/>
      <c r="AM164" s="442"/>
      <c r="AN164" s="442"/>
    </row>
    <row r="165" spans="1:40" s="446" customFormat="1" x14ac:dyDescent="0.3">
      <c r="A165" s="442"/>
      <c r="B165" s="1" t="s">
        <v>201</v>
      </c>
      <c r="C165" s="1"/>
      <c r="D165" s="1" t="s">
        <v>202</v>
      </c>
      <c r="E165" s="1"/>
      <c r="F165" s="1"/>
      <c r="G165" s="1" t="s">
        <v>203</v>
      </c>
      <c r="H165" s="2"/>
      <c r="I165" s="1"/>
      <c r="J165" s="1" t="s">
        <v>204</v>
      </c>
      <c r="K165" s="1"/>
      <c r="L165" s="1"/>
      <c r="M165" s="1"/>
      <c r="N165" s="1"/>
      <c r="O165" s="1"/>
      <c r="P165" s="442"/>
      <c r="Q165" s="442"/>
      <c r="R165" s="442"/>
      <c r="S165" s="442"/>
      <c r="T165" s="442"/>
      <c r="U165" s="1"/>
      <c r="V165" s="1"/>
      <c r="W165" s="1"/>
      <c r="X165" s="1"/>
      <c r="Y165" s="1"/>
      <c r="Z165" s="442"/>
      <c r="AA165" s="442"/>
      <c r="AB165" s="442"/>
      <c r="AC165" s="442"/>
      <c r="AD165" s="442"/>
      <c r="AE165" s="1"/>
      <c r="AF165" s="1"/>
      <c r="AG165" s="1"/>
      <c r="AH165" s="1"/>
      <c r="AI165" s="1"/>
      <c r="AJ165" s="442"/>
      <c r="AK165" s="442"/>
      <c r="AL165" s="442"/>
      <c r="AM165" s="442"/>
      <c r="AN165" s="447">
        <f>AN156-AN161</f>
        <v>4.8911758614704013</v>
      </c>
    </row>
    <row r="166" spans="1:40" s="446" customFormat="1" x14ac:dyDescent="0.3">
      <c r="A166" s="442"/>
      <c r="B166" s="1"/>
      <c r="C166" s="1"/>
      <c r="D166" s="1"/>
      <c r="E166" s="1"/>
      <c r="F166" s="1"/>
      <c r="G166" s="1"/>
      <c r="H166" s="2"/>
      <c r="I166" s="1"/>
      <c r="J166" s="1"/>
      <c r="K166" s="1"/>
      <c r="L166" s="1"/>
      <c r="M166" s="1"/>
      <c r="N166" s="1"/>
      <c r="O166" s="1"/>
      <c r="P166" s="442"/>
      <c r="Q166" s="442"/>
      <c r="R166" s="442"/>
      <c r="S166" s="442"/>
      <c r="T166" s="442"/>
      <c r="U166" s="448"/>
      <c r="V166" s="1"/>
      <c r="W166" s="1"/>
      <c r="X166" s="1"/>
      <c r="Y166" s="1"/>
      <c r="Z166" s="442"/>
      <c r="AA166" s="442"/>
      <c r="AB166" s="442"/>
      <c r="AC166" s="442"/>
      <c r="AD166" s="442"/>
      <c r="AE166" s="1"/>
      <c r="AF166" s="1"/>
      <c r="AG166" s="1"/>
      <c r="AH166" s="1"/>
      <c r="AI166" s="1"/>
      <c r="AJ166" s="442"/>
      <c r="AK166" s="442"/>
      <c r="AL166" s="442"/>
      <c r="AM166" s="442"/>
      <c r="AN166" s="442"/>
    </row>
    <row r="167" spans="1:40" s="446" customFormat="1" x14ac:dyDescent="0.3">
      <c r="A167" s="442"/>
      <c r="B167" s="442"/>
      <c r="C167" s="442"/>
      <c r="D167" s="442"/>
      <c r="E167" s="442"/>
      <c r="F167" s="442"/>
      <c r="G167" s="442"/>
      <c r="H167" s="444"/>
      <c r="I167" s="442"/>
      <c r="J167" s="442"/>
      <c r="K167" s="442"/>
      <c r="L167" s="442"/>
      <c r="M167" s="442"/>
      <c r="N167" s="442"/>
      <c r="O167" s="442"/>
      <c r="P167" s="442"/>
      <c r="Q167" s="442"/>
      <c r="R167" s="442"/>
      <c r="S167" s="442"/>
      <c r="T167" s="442"/>
      <c r="U167" s="442"/>
      <c r="V167" s="442"/>
      <c r="W167" s="442"/>
      <c r="X167" s="442"/>
      <c r="Y167" s="442"/>
      <c r="Z167" s="442"/>
      <c r="AA167" s="442"/>
      <c r="AB167" s="442"/>
      <c r="AC167" s="442"/>
      <c r="AD167" s="442"/>
      <c r="AE167" s="442"/>
      <c r="AF167" s="442"/>
      <c r="AG167" s="442"/>
      <c r="AH167" s="442"/>
      <c r="AI167" s="442"/>
      <c r="AJ167" s="442"/>
      <c r="AK167" s="442"/>
      <c r="AL167" s="442"/>
      <c r="AM167" s="442"/>
      <c r="AN167" s="442"/>
    </row>
    <row r="168" spans="1:40" s="446" customFormat="1" x14ac:dyDescent="0.3">
      <c r="A168" s="442"/>
      <c r="B168" s="442"/>
      <c r="C168" s="442"/>
      <c r="D168" s="442"/>
      <c r="E168" s="442"/>
      <c r="F168" s="442"/>
      <c r="G168" s="442"/>
      <c r="H168" s="444"/>
      <c r="I168" s="442"/>
      <c r="J168" s="442"/>
      <c r="K168" s="442"/>
      <c r="L168" s="442"/>
      <c r="M168" s="442"/>
      <c r="N168" s="442"/>
      <c r="O168" s="442"/>
      <c r="P168" s="442"/>
      <c r="Q168" s="442"/>
      <c r="R168" s="442"/>
      <c r="S168" s="442"/>
      <c r="T168" s="442"/>
      <c r="U168" s="442"/>
      <c r="V168" s="442"/>
      <c r="W168" s="442"/>
      <c r="X168" s="442"/>
      <c r="Y168" s="442"/>
      <c r="Z168" s="442"/>
      <c r="AA168" s="442"/>
      <c r="AB168" s="442"/>
      <c r="AC168" s="442"/>
      <c r="AD168" s="442"/>
      <c r="AE168" s="442"/>
      <c r="AF168" s="442"/>
      <c r="AG168" s="442"/>
      <c r="AH168" s="442"/>
      <c r="AI168" s="442"/>
      <c r="AJ168" s="442"/>
      <c r="AK168" s="442"/>
      <c r="AL168" s="442"/>
      <c r="AM168" s="442"/>
      <c r="AN168" s="442"/>
    </row>
    <row r="169" spans="1:40" s="446" customFormat="1" x14ac:dyDescent="0.3">
      <c r="A169" s="442"/>
      <c r="B169" s="442"/>
      <c r="C169" s="442"/>
      <c r="D169" s="442"/>
      <c r="E169" s="442"/>
      <c r="F169" s="442"/>
      <c r="G169" s="442"/>
      <c r="H169" s="444"/>
      <c r="I169" s="442"/>
      <c r="J169" s="442"/>
      <c r="K169" s="442"/>
      <c r="L169" s="442"/>
      <c r="M169" s="442"/>
      <c r="N169" s="442"/>
      <c r="O169" s="442"/>
      <c r="P169" s="442"/>
      <c r="Q169" s="442"/>
      <c r="R169" s="442"/>
      <c r="S169" s="442"/>
      <c r="T169" s="442"/>
      <c r="U169" s="442"/>
      <c r="V169" s="442"/>
      <c r="W169" s="442"/>
      <c r="X169" s="442"/>
      <c r="Y169" s="442"/>
      <c r="Z169" s="442"/>
      <c r="AA169" s="442"/>
      <c r="AB169" s="442"/>
      <c r="AC169" s="442"/>
      <c r="AD169" s="442"/>
      <c r="AE169" s="442"/>
      <c r="AF169" s="442"/>
      <c r="AG169" s="442"/>
      <c r="AH169" s="442"/>
      <c r="AI169" s="442"/>
      <c r="AJ169" s="442"/>
      <c r="AK169" s="442"/>
      <c r="AL169" s="442"/>
      <c r="AM169" s="442"/>
      <c r="AN169" s="442"/>
    </row>
    <row r="170" spans="1:40" s="446" customFormat="1" x14ac:dyDescent="0.3">
      <c r="A170" s="442"/>
      <c r="B170" s="442"/>
      <c r="C170" s="442"/>
      <c r="D170" s="442"/>
      <c r="E170" s="442"/>
      <c r="F170" s="442"/>
      <c r="G170" s="442"/>
      <c r="H170" s="444"/>
      <c r="I170" s="442"/>
      <c r="J170" s="442"/>
      <c r="K170" s="442"/>
      <c r="L170" s="442"/>
      <c r="M170" s="442"/>
      <c r="N170" s="442"/>
      <c r="O170" s="442"/>
      <c r="P170" s="442"/>
      <c r="Q170" s="442"/>
      <c r="R170" s="442"/>
      <c r="S170" s="442"/>
      <c r="T170" s="442"/>
      <c r="U170" s="442"/>
      <c r="V170" s="442"/>
      <c r="W170" s="442"/>
      <c r="X170" s="442"/>
      <c r="Y170" s="442"/>
      <c r="Z170" s="442"/>
      <c r="AA170" s="442"/>
      <c r="AB170" s="442"/>
      <c r="AC170" s="442">
        <v>2203028.3634785027</v>
      </c>
      <c r="AD170" s="442"/>
      <c r="AE170" s="442"/>
      <c r="AF170" s="442"/>
      <c r="AG170" s="442"/>
      <c r="AH170" s="442"/>
      <c r="AI170" s="442"/>
      <c r="AJ170" s="442"/>
      <c r="AK170" s="442"/>
      <c r="AL170" s="442"/>
      <c r="AM170" s="442"/>
      <c r="AN170" s="442"/>
    </row>
    <row r="171" spans="1:40" s="446" customFormat="1" x14ac:dyDescent="0.3">
      <c r="A171" s="442"/>
      <c r="B171" s="442"/>
      <c r="C171" s="442"/>
      <c r="D171" s="442"/>
      <c r="E171" s="442"/>
      <c r="F171" s="442"/>
      <c r="G171" s="442"/>
      <c r="H171" s="444"/>
      <c r="I171" s="442"/>
      <c r="J171" s="442"/>
      <c r="K171" s="442"/>
      <c r="L171" s="442"/>
      <c r="M171" s="442"/>
      <c r="N171" s="442"/>
      <c r="O171" s="442"/>
      <c r="P171" s="442"/>
      <c r="Q171" s="442"/>
      <c r="R171" s="442"/>
      <c r="S171" s="442"/>
      <c r="T171" s="442"/>
      <c r="U171" s="442"/>
      <c r="V171" s="442"/>
      <c r="W171" s="442"/>
      <c r="X171" s="442"/>
      <c r="Y171" s="442"/>
      <c r="Z171" s="442"/>
      <c r="AA171" s="442"/>
      <c r="AB171" s="442"/>
      <c r="AC171" s="442"/>
      <c r="AD171" s="442"/>
      <c r="AE171" s="442"/>
      <c r="AF171" s="442"/>
      <c r="AG171" s="442"/>
      <c r="AH171" s="442"/>
      <c r="AI171" s="442"/>
      <c r="AJ171" s="442"/>
      <c r="AK171" s="442"/>
      <c r="AL171" s="442"/>
      <c r="AM171" s="442"/>
      <c r="AN171" s="442"/>
    </row>
    <row r="172" spans="1:40" s="446" customFormat="1" x14ac:dyDescent="0.3">
      <c r="A172" s="442"/>
      <c r="B172" s="442"/>
      <c r="C172" s="442"/>
      <c r="D172" s="442"/>
      <c r="E172" s="442"/>
      <c r="F172" s="442"/>
      <c r="G172" s="442"/>
      <c r="H172" s="444"/>
      <c r="I172" s="442"/>
      <c r="J172" s="442"/>
      <c r="K172" s="442"/>
      <c r="L172" s="442"/>
      <c r="M172" s="442"/>
      <c r="N172" s="442"/>
      <c r="O172" s="442"/>
      <c r="P172" s="442"/>
      <c r="Q172" s="442"/>
      <c r="R172" s="442"/>
      <c r="S172" s="442"/>
      <c r="T172" s="442"/>
      <c r="U172" s="442"/>
      <c r="V172" s="442"/>
      <c r="W172" s="442"/>
      <c r="X172" s="442"/>
      <c r="Y172" s="442"/>
      <c r="Z172" s="442"/>
      <c r="AA172" s="442"/>
      <c r="AB172" s="442"/>
      <c r="AC172" s="447">
        <f>AC170-AC156</f>
        <v>1958705.2988315751</v>
      </c>
      <c r="AD172" s="442"/>
      <c r="AE172" s="442"/>
      <c r="AF172" s="442"/>
      <c r="AG172" s="442"/>
      <c r="AH172" s="442"/>
      <c r="AI172" s="442"/>
      <c r="AJ172" s="442"/>
      <c r="AK172" s="442"/>
      <c r="AL172" s="442"/>
      <c r="AM172" s="442"/>
      <c r="AN172" s="442"/>
    </row>
    <row r="173" spans="1:40" s="446" customFormat="1" x14ac:dyDescent="0.3">
      <c r="A173" s="442"/>
      <c r="B173" s="442"/>
      <c r="C173" s="442"/>
      <c r="D173" s="442"/>
      <c r="E173" s="442"/>
      <c r="F173" s="442"/>
      <c r="G173" s="442"/>
      <c r="H173" s="444"/>
      <c r="I173" s="442"/>
      <c r="J173" s="442"/>
      <c r="K173" s="442"/>
      <c r="L173" s="442"/>
      <c r="M173" s="442"/>
      <c r="N173" s="442"/>
      <c r="O173" s="442"/>
      <c r="P173" s="442"/>
      <c r="Q173" s="442"/>
      <c r="R173" s="442"/>
      <c r="S173" s="442"/>
      <c r="T173" s="442"/>
      <c r="U173" s="442"/>
      <c r="V173" s="442"/>
      <c r="W173" s="442"/>
      <c r="X173" s="442"/>
      <c r="Y173" s="442"/>
      <c r="Z173" s="442"/>
      <c r="AA173" s="442"/>
      <c r="AB173" s="442"/>
      <c r="AC173" s="442"/>
      <c r="AD173" s="442"/>
      <c r="AE173" s="442"/>
      <c r="AF173" s="442"/>
      <c r="AG173" s="442"/>
      <c r="AH173" s="442"/>
      <c r="AI173" s="442"/>
      <c r="AJ173" s="442"/>
      <c r="AK173" s="442"/>
      <c r="AL173" s="442"/>
      <c r="AM173" s="442"/>
      <c r="AN173" s="442"/>
    </row>
    <row r="175" spans="1:40" x14ac:dyDescent="0.3">
      <c r="K175" s="455"/>
    </row>
    <row r="180" spans="12:32" x14ac:dyDescent="0.3">
      <c r="L180" s="456"/>
      <c r="V180" s="456"/>
      <c r="AF180" s="456"/>
    </row>
  </sheetData>
  <mergeCells count="238">
    <mergeCell ref="C152:G152"/>
    <mergeCell ref="C153:G153"/>
    <mergeCell ref="C154:G154"/>
    <mergeCell ref="C155:G155"/>
    <mergeCell ref="C156:G156"/>
    <mergeCell ref="C146:G146"/>
    <mergeCell ref="C147:G147"/>
    <mergeCell ref="C148:G148"/>
    <mergeCell ref="C149:G149"/>
    <mergeCell ref="C150:G150"/>
    <mergeCell ref="C151:G151"/>
    <mergeCell ref="C139:G139"/>
    <mergeCell ref="C140:G140"/>
    <mergeCell ref="C141:G141"/>
    <mergeCell ref="C142:G142"/>
    <mergeCell ref="C143:G143"/>
    <mergeCell ref="C145:G145"/>
    <mergeCell ref="C127:G127"/>
    <mergeCell ref="C128:G128"/>
    <mergeCell ref="C129:G129"/>
    <mergeCell ref="C130:G130"/>
    <mergeCell ref="C137:G137"/>
    <mergeCell ref="C138:G138"/>
    <mergeCell ref="C121:G121"/>
    <mergeCell ref="C122:G122"/>
    <mergeCell ref="C123:G123"/>
    <mergeCell ref="C124:G124"/>
    <mergeCell ref="C125:G125"/>
    <mergeCell ref="C126:G126"/>
    <mergeCell ref="C115:G115"/>
    <mergeCell ref="C116:G116"/>
    <mergeCell ref="C117:G117"/>
    <mergeCell ref="C118:G118"/>
    <mergeCell ref="C119:G119"/>
    <mergeCell ref="C120:G120"/>
    <mergeCell ref="C109:G109"/>
    <mergeCell ref="C110:G110"/>
    <mergeCell ref="C111:G111"/>
    <mergeCell ref="C112:G112"/>
    <mergeCell ref="C113:G113"/>
    <mergeCell ref="C114:G114"/>
    <mergeCell ref="C103:G103"/>
    <mergeCell ref="C104:G104"/>
    <mergeCell ref="C105:G105"/>
    <mergeCell ref="C106:G106"/>
    <mergeCell ref="C107:G107"/>
    <mergeCell ref="C108:G108"/>
    <mergeCell ref="C97:G97"/>
    <mergeCell ref="C98:G98"/>
    <mergeCell ref="C99:G99"/>
    <mergeCell ref="C100:G100"/>
    <mergeCell ref="C101:G101"/>
    <mergeCell ref="C102:G102"/>
    <mergeCell ref="C91:G91"/>
    <mergeCell ref="C92:G92"/>
    <mergeCell ref="C93:G93"/>
    <mergeCell ref="C94:G94"/>
    <mergeCell ref="C95:G95"/>
    <mergeCell ref="C96:G96"/>
    <mergeCell ref="C85:G85"/>
    <mergeCell ref="C86:G86"/>
    <mergeCell ref="C87:G87"/>
    <mergeCell ref="C88:G88"/>
    <mergeCell ref="C89:G89"/>
    <mergeCell ref="C90:G90"/>
    <mergeCell ref="C79:G79"/>
    <mergeCell ref="C80:G80"/>
    <mergeCell ref="C81:G81"/>
    <mergeCell ref="C82:G82"/>
    <mergeCell ref="C83:G83"/>
    <mergeCell ref="C84:G84"/>
    <mergeCell ref="C73:G73"/>
    <mergeCell ref="C74:G74"/>
    <mergeCell ref="C75:G75"/>
    <mergeCell ref="C76:G76"/>
    <mergeCell ref="C77:G77"/>
    <mergeCell ref="C78:G78"/>
    <mergeCell ref="C67:G67"/>
    <mergeCell ref="C68:G68"/>
    <mergeCell ref="C69:G69"/>
    <mergeCell ref="C70:G70"/>
    <mergeCell ref="C71:G71"/>
    <mergeCell ref="C72:G72"/>
    <mergeCell ref="C61:G61"/>
    <mergeCell ref="C62:G62"/>
    <mergeCell ref="C63:G63"/>
    <mergeCell ref="C64:G64"/>
    <mergeCell ref="C65:G65"/>
    <mergeCell ref="C66:G66"/>
    <mergeCell ref="C55:G55"/>
    <mergeCell ref="C56:G56"/>
    <mergeCell ref="C57:G57"/>
    <mergeCell ref="C58:G58"/>
    <mergeCell ref="C59:G59"/>
    <mergeCell ref="C60:G60"/>
    <mergeCell ref="C49:G49"/>
    <mergeCell ref="C50:G50"/>
    <mergeCell ref="C51:G51"/>
    <mergeCell ref="C52:G52"/>
    <mergeCell ref="C53:G53"/>
    <mergeCell ref="C54:G54"/>
    <mergeCell ref="C39:G39"/>
    <mergeCell ref="C44:G44"/>
    <mergeCell ref="C45:G45"/>
    <mergeCell ref="C46:G46"/>
    <mergeCell ref="C47:G47"/>
    <mergeCell ref="C48:G48"/>
    <mergeCell ref="C33:G33"/>
    <mergeCell ref="C34:G34"/>
    <mergeCell ref="C35:G35"/>
    <mergeCell ref="C36:G36"/>
    <mergeCell ref="C37:G37"/>
    <mergeCell ref="C38:G38"/>
    <mergeCell ref="BS27:BS28"/>
    <mergeCell ref="C28:G28"/>
    <mergeCell ref="C29:G29"/>
    <mergeCell ref="C30:G30"/>
    <mergeCell ref="C31:G31"/>
    <mergeCell ref="C32:G32"/>
    <mergeCell ref="BM27:BM28"/>
    <mergeCell ref="BN27:BN28"/>
    <mergeCell ref="BO27:BO28"/>
    <mergeCell ref="BP27:BP28"/>
    <mergeCell ref="BQ27:BQ28"/>
    <mergeCell ref="BR27:BR28"/>
    <mergeCell ref="BG27:BG28"/>
    <mergeCell ref="BH27:BH28"/>
    <mergeCell ref="BI27:BI28"/>
    <mergeCell ref="BJ27:BJ28"/>
    <mergeCell ref="BK27:BK28"/>
    <mergeCell ref="BL27:BL28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C26:G27"/>
    <mergeCell ref="AP27:AP28"/>
    <mergeCell ref="AQ27:AQ28"/>
    <mergeCell ref="AR27:AR28"/>
    <mergeCell ref="AS27:AS28"/>
    <mergeCell ref="AT27:AT28"/>
    <mergeCell ref="BI25:BJ26"/>
    <mergeCell ref="BK25:BL26"/>
    <mergeCell ref="BM25:BN26"/>
    <mergeCell ref="BO25:BO26"/>
    <mergeCell ref="BP25:BQ26"/>
    <mergeCell ref="BR25:BS26"/>
    <mergeCell ref="AX25:AY26"/>
    <mergeCell ref="AZ25:AZ26"/>
    <mergeCell ref="BA25:BB26"/>
    <mergeCell ref="BC25:BD26"/>
    <mergeCell ref="BE25:BF26"/>
    <mergeCell ref="BG25:BH26"/>
    <mergeCell ref="AK25:AK26"/>
    <mergeCell ref="AL25:AN25"/>
    <mergeCell ref="AP25:AQ26"/>
    <mergeCell ref="AR25:AS26"/>
    <mergeCell ref="AT25:AU26"/>
    <mergeCell ref="AV25:AW26"/>
    <mergeCell ref="Z25:Z26"/>
    <mergeCell ref="AA25:AA26"/>
    <mergeCell ref="AB25:AD25"/>
    <mergeCell ref="AE25:AE26"/>
    <mergeCell ref="AF25:AI25"/>
    <mergeCell ref="AJ25:AJ26"/>
    <mergeCell ref="AP24:BD24"/>
    <mergeCell ref="BE24:BS24"/>
    <mergeCell ref="BT24:BT28"/>
    <mergeCell ref="K25:K26"/>
    <mergeCell ref="L25:O25"/>
    <mergeCell ref="P25:P26"/>
    <mergeCell ref="Q25:Q26"/>
    <mergeCell ref="R25:T25"/>
    <mergeCell ref="U25:U26"/>
    <mergeCell ref="V25:Y25"/>
    <mergeCell ref="B21:F21"/>
    <mergeCell ref="K23:AN23"/>
    <mergeCell ref="B24:B27"/>
    <mergeCell ref="C24:G25"/>
    <mergeCell ref="H24:H27"/>
    <mergeCell ref="I24:I27"/>
    <mergeCell ref="J24:J26"/>
    <mergeCell ref="K24:T24"/>
    <mergeCell ref="U24:AD24"/>
    <mergeCell ref="AE24:AN24"/>
    <mergeCell ref="B14:M14"/>
    <mergeCell ref="AP14:BE14"/>
    <mergeCell ref="E17:G17"/>
    <mergeCell ref="AS17:AU17"/>
    <mergeCell ref="B20:F20"/>
    <mergeCell ref="AP20:AT20"/>
    <mergeCell ref="B10:D10"/>
    <mergeCell ref="E10:F10"/>
    <mergeCell ref="G10:I10"/>
    <mergeCell ref="J10:L10"/>
    <mergeCell ref="M10:N10"/>
    <mergeCell ref="B11:D11"/>
    <mergeCell ref="E11:F11"/>
    <mergeCell ref="G11:I11"/>
    <mergeCell ref="M11:N11"/>
    <mergeCell ref="B8:D8"/>
    <mergeCell ref="E8:F8"/>
    <mergeCell ref="G8:I8"/>
    <mergeCell ref="J8:L8"/>
    <mergeCell ref="M8:N8"/>
    <mergeCell ref="B9:D9"/>
    <mergeCell ref="E9:F9"/>
    <mergeCell ref="G9:I9"/>
    <mergeCell ref="J9:L9"/>
    <mergeCell ref="M9:N9"/>
    <mergeCell ref="B6:D6"/>
    <mergeCell ref="E6:F6"/>
    <mergeCell ref="G6:I6"/>
    <mergeCell ref="J6:L6"/>
    <mergeCell ref="M6:N6"/>
    <mergeCell ref="B7:D7"/>
    <mergeCell ref="E7:F7"/>
    <mergeCell ref="G7:I7"/>
    <mergeCell ref="J7:L7"/>
    <mergeCell ref="M7:N7"/>
    <mergeCell ref="B4:D4"/>
    <mergeCell ref="E4:F4"/>
    <mergeCell ref="G4:I4"/>
    <mergeCell ref="J4:L4"/>
    <mergeCell ref="M4:N4"/>
    <mergeCell ref="B5:D5"/>
    <mergeCell ref="E5:F5"/>
    <mergeCell ref="G5:I5"/>
    <mergeCell ref="J5:L5"/>
    <mergeCell ref="M5:N5"/>
  </mergeCells>
  <hyperlinks>
    <hyperlink ref="J9" r:id="rId1"/>
  </hyperlinks>
  <printOptions horizontalCentered="1"/>
  <pageMargins left="0.31496062992125984" right="0.31496062992125984" top="0.94488188976377963" bottom="0.74803149606299213" header="0.31496062992125984" footer="0.31496062992125984"/>
  <pageSetup scale="30" fitToHeight="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PRIEDAS 4. IT ataskaita</vt:lpstr>
      <vt:lpstr>'PRIEDAS 4. IT ataskaita'!Print_Area</vt:lpstr>
      <vt:lpstr>'PRIEDAS 4. IT ataskaita'!Print_Titles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MACAITYTE</dc:creator>
  <cp:lastModifiedBy>MACAITYTE</cp:lastModifiedBy>
  <dcterms:created xsi:type="dcterms:W3CDTF">2021-05-22T11:32:13Z</dcterms:created>
  <dcterms:modified xsi:type="dcterms:W3CDTF">2021-05-22T11:32:55Z</dcterms:modified>
</cp:coreProperties>
</file>